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Nelson\Desktop\"/>
    </mc:Choice>
  </mc:AlternateContent>
  <xr:revisionPtr revIDLastSave="0" documentId="12_ncr:500000_{922B4B9F-C0F0-4FC9-9139-4C4770E22B83}" xr6:coauthVersionLast="31" xr6:coauthVersionMax="31" xr10:uidLastSave="{00000000-0000-0000-0000-000000000000}"/>
  <bookViews>
    <workbookView xWindow="0" yWindow="0" windowWidth="28800" windowHeight="12225" tabRatio="789" firstSheet="3" activeTab="12" xr2:uid="{28E20E68-A516-4C6E-9A75-EDC771F41EE6}"/>
  </bookViews>
  <sheets>
    <sheet name="Inputs" sheetId="29" r:id="rId1"/>
    <sheet name="965 Statement Info" sheetId="30" r:id="rId2"/>
    <sheet name="Worksheet 1" sheetId="1" r:id="rId3"/>
    <sheet name="Worksheet A" sheetId="2" r:id="rId4"/>
    <sheet name="Worksheet C" sheetId="4" r:id="rId5"/>
    <sheet name="Worksheet D" sheetId="5" r:id="rId6"/>
    <sheet name="Worksheet E" sheetId="6" r:id="rId7"/>
    <sheet name="Worksheet B - Gen" sheetId="3" r:id="rId8"/>
    <sheet name="Worksheet G - Gen" sheetId="11" r:id="rId9"/>
    <sheet name="Worksheet H - Gen" sheetId="22" r:id="rId10"/>
    <sheet name="Worksheet B - Pass" sheetId="7" r:id="rId11"/>
    <sheet name="Worksheet G - Pass" sheetId="18" r:id="rId12"/>
    <sheet name="Worksheet H - Pass" sheetId="23" r:id="rId13"/>
    <sheet name="Worksheet B - 901j" sheetId="8" r:id="rId14"/>
    <sheet name="Worksheet G - 901j" sheetId="19" r:id="rId15"/>
    <sheet name="Worksheet H - 901j" sheetId="24" r:id="rId16"/>
    <sheet name="Worksheet B - Re-sourced" sheetId="9" r:id="rId17"/>
    <sheet name="Worksheet G - Re-sourced" sheetId="20" r:id="rId18"/>
    <sheet name="Worksheet H - Re-sourced" sheetId="25" r:id="rId19"/>
    <sheet name="Worksheet B - Lump-sum" sheetId="10" r:id="rId20"/>
    <sheet name="Worksheet G - Lump-sum" sheetId="21" r:id="rId21"/>
    <sheet name="Worksheet H - Lump-sum" sheetId="26" r:id="rId22"/>
    <sheet name="2017 Exch Rates" sheetId="17" r:id="rId23"/>
    <sheet name="Country Code List" sheetId="16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0" l="1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B19" i="10"/>
  <c r="C19" i="10" s="1"/>
  <c r="B18" i="10"/>
  <c r="B17" i="10"/>
  <c r="C17" i="10" s="1"/>
  <c r="B16" i="10"/>
  <c r="B15" i="10"/>
  <c r="B14" i="10"/>
  <c r="B13" i="10"/>
  <c r="B12" i="10"/>
  <c r="C12" i="10" s="1"/>
  <c r="B11" i="10"/>
  <c r="C11" i="10" s="1"/>
  <c r="B10" i="10"/>
  <c r="B9" i="10"/>
  <c r="C9" i="10" s="1"/>
  <c r="B8" i="10"/>
  <c r="B7" i="10"/>
  <c r="B6" i="10"/>
  <c r="B5" i="10"/>
  <c r="G5" i="10" s="1"/>
  <c r="B19" i="9"/>
  <c r="B18" i="9"/>
  <c r="B17" i="9"/>
  <c r="B16" i="9"/>
  <c r="B15" i="9"/>
  <c r="C15" i="9" s="1"/>
  <c r="B14" i="9"/>
  <c r="C14" i="9" s="1"/>
  <c r="B13" i="9"/>
  <c r="C13" i="9" s="1"/>
  <c r="B12" i="9"/>
  <c r="C12" i="9" s="1"/>
  <c r="B11" i="9"/>
  <c r="B10" i="9"/>
  <c r="B9" i="9"/>
  <c r="B8" i="9"/>
  <c r="B7" i="9"/>
  <c r="C7" i="9" s="1"/>
  <c r="B6" i="9"/>
  <c r="C6" i="9" s="1"/>
  <c r="B5" i="9"/>
  <c r="C5" i="9" s="1"/>
  <c r="B19" i="8"/>
  <c r="B18" i="8"/>
  <c r="B17" i="8"/>
  <c r="B16" i="8"/>
  <c r="B15" i="8"/>
  <c r="C15" i="8" s="1"/>
  <c r="B14" i="8"/>
  <c r="C14" i="8" s="1"/>
  <c r="B13" i="8"/>
  <c r="C13" i="8" s="1"/>
  <c r="B12" i="8"/>
  <c r="C12" i="8" s="1"/>
  <c r="B11" i="8"/>
  <c r="B10" i="8"/>
  <c r="B9" i="8"/>
  <c r="B8" i="8"/>
  <c r="B7" i="8"/>
  <c r="C7" i="8" s="1"/>
  <c r="B6" i="8"/>
  <c r="C6" i="8" s="1"/>
  <c r="B5" i="8"/>
  <c r="C5" i="8" s="1"/>
  <c r="B19" i="7"/>
  <c r="C19" i="7" s="1"/>
  <c r="B18" i="7"/>
  <c r="C18" i="7" s="1"/>
  <c r="B17" i="7"/>
  <c r="C17" i="7" s="1"/>
  <c r="B16" i="7"/>
  <c r="B15" i="7"/>
  <c r="B14" i="7"/>
  <c r="B13" i="7"/>
  <c r="B12" i="7"/>
  <c r="C12" i="7" s="1"/>
  <c r="B11" i="7"/>
  <c r="C11" i="7" s="1"/>
  <c r="B10" i="7"/>
  <c r="C10" i="7" s="1"/>
  <c r="B9" i="7"/>
  <c r="C9" i="7" s="1"/>
  <c r="B8" i="7"/>
  <c r="B7" i="7"/>
  <c r="B6" i="7"/>
  <c r="B5" i="7"/>
  <c r="J5" i="7" s="1"/>
  <c r="C18" i="10"/>
  <c r="C16" i="10"/>
  <c r="C15" i="10"/>
  <c r="C14" i="10"/>
  <c r="C13" i="10"/>
  <c r="C10" i="10"/>
  <c r="C8" i="10"/>
  <c r="C7" i="10"/>
  <c r="C6" i="10"/>
  <c r="C5" i="10"/>
  <c r="C19" i="9"/>
  <c r="C18" i="9"/>
  <c r="C17" i="9"/>
  <c r="C16" i="9"/>
  <c r="C11" i="9"/>
  <c r="C10" i="9"/>
  <c r="C9" i="9"/>
  <c r="C8" i="9"/>
  <c r="C19" i="8"/>
  <c r="C18" i="8"/>
  <c r="C17" i="8"/>
  <c r="C16" i="8"/>
  <c r="C11" i="8"/>
  <c r="C10" i="8"/>
  <c r="C9" i="8"/>
  <c r="C8" i="8"/>
  <c r="C16" i="7"/>
  <c r="C15" i="7"/>
  <c r="C14" i="7"/>
  <c r="C13" i="7"/>
  <c r="C8" i="7"/>
  <c r="C7" i="7"/>
  <c r="C6" i="7"/>
  <c r="C5" i="7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5" i="10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5" i="9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5" i="8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5" i="7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5" i="3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34" i="29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6" i="6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55" i="29"/>
  <c r="I4" i="6"/>
  <c r="L52" i="29" s="1"/>
  <c r="L4" i="6"/>
  <c r="R52" i="29" s="1"/>
  <c r="D42" i="1"/>
  <c r="D39" i="1"/>
  <c r="J26" i="5"/>
  <c r="B6" i="3"/>
  <c r="D6" i="3" s="1"/>
  <c r="B7" i="3"/>
  <c r="K7" i="3" s="1"/>
  <c r="B8" i="3"/>
  <c r="J8" i="3" s="1"/>
  <c r="B9" i="3"/>
  <c r="I9" i="3" s="1"/>
  <c r="B10" i="3"/>
  <c r="B11" i="3"/>
  <c r="B12" i="3"/>
  <c r="G12" i="3" s="1"/>
  <c r="B13" i="3"/>
  <c r="F13" i="3" s="1"/>
  <c r="B14" i="3"/>
  <c r="D14" i="3" s="1"/>
  <c r="B15" i="3"/>
  <c r="K15" i="3" s="1"/>
  <c r="B16" i="3"/>
  <c r="J16" i="3" s="1"/>
  <c r="B17" i="3"/>
  <c r="I17" i="3" s="1"/>
  <c r="B18" i="3"/>
  <c r="B19" i="3"/>
  <c r="B5" i="3"/>
  <c r="G5" i="3" s="1"/>
  <c r="B5" i="4"/>
  <c r="C5" i="4" s="1"/>
  <c r="B6" i="4"/>
  <c r="E6" i="4" s="1"/>
  <c r="B7" i="4"/>
  <c r="E7" i="4" s="1"/>
  <c r="B8" i="4"/>
  <c r="E8" i="4" s="1"/>
  <c r="B9" i="4"/>
  <c r="C9" i="4" s="1"/>
  <c r="B10" i="4"/>
  <c r="C10" i="4" s="1"/>
  <c r="B11" i="4"/>
  <c r="E11" i="4" s="1"/>
  <c r="B12" i="4"/>
  <c r="C12" i="4" s="1"/>
  <c r="B13" i="4"/>
  <c r="C13" i="4" s="1"/>
  <c r="B14" i="4"/>
  <c r="E14" i="4" s="1"/>
  <c r="B15" i="4"/>
  <c r="E15" i="4" s="1"/>
  <c r="B16" i="4"/>
  <c r="E16" i="4" s="1"/>
  <c r="B17" i="4"/>
  <c r="E17" i="4" s="1"/>
  <c r="B18" i="4"/>
  <c r="E18" i="4" s="1"/>
  <c r="B4" i="4"/>
  <c r="C4" i="4" s="1"/>
  <c r="B5" i="2"/>
  <c r="C5" i="2" s="1"/>
  <c r="B6" i="2"/>
  <c r="C6" i="2" s="1"/>
  <c r="B7" i="2"/>
  <c r="F7" i="2" s="1"/>
  <c r="B8" i="2"/>
  <c r="D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F15" i="2" s="1"/>
  <c r="B16" i="2"/>
  <c r="D16" i="2" s="1"/>
  <c r="B17" i="2"/>
  <c r="C17" i="2" s="1"/>
  <c r="B18" i="2"/>
  <c r="C18" i="2" s="1"/>
  <c r="B4" i="2"/>
  <c r="C4" i="2" s="1"/>
  <c r="C11" i="4"/>
  <c r="B7" i="6"/>
  <c r="C7" i="6" s="1"/>
  <c r="B8" i="6"/>
  <c r="C8" i="6" s="1"/>
  <c r="B9" i="6"/>
  <c r="C9" i="6" s="1"/>
  <c r="B10" i="6"/>
  <c r="C10" i="6" s="1"/>
  <c r="B11" i="6"/>
  <c r="C11" i="6" s="1"/>
  <c r="B12" i="6"/>
  <c r="C12" i="6" s="1"/>
  <c r="B13" i="6"/>
  <c r="C13" i="6" s="1"/>
  <c r="B14" i="6"/>
  <c r="C14" i="6" s="1"/>
  <c r="B15" i="6"/>
  <c r="C15" i="6" s="1"/>
  <c r="B16" i="6"/>
  <c r="C16" i="6" s="1"/>
  <c r="B17" i="6"/>
  <c r="C17" i="6" s="1"/>
  <c r="B18" i="6"/>
  <c r="C18" i="6" s="1"/>
  <c r="B19" i="6"/>
  <c r="C19" i="6" s="1"/>
  <c r="B20" i="6"/>
  <c r="C20" i="6" s="1"/>
  <c r="B6" i="6"/>
  <c r="C6" i="6" s="1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7" i="29"/>
  <c r="K5" i="8" l="1"/>
  <c r="I5" i="8"/>
  <c r="K5" i="9"/>
  <c r="C5" i="3"/>
  <c r="I5" i="7"/>
  <c r="F5" i="7"/>
  <c r="G5" i="7"/>
  <c r="J5" i="8"/>
  <c r="D5" i="10"/>
  <c r="H5" i="10" s="1"/>
  <c r="D5" i="7"/>
  <c r="G5" i="8"/>
  <c r="J5" i="9"/>
  <c r="F5" i="8"/>
  <c r="I5" i="9"/>
  <c r="K5" i="10"/>
  <c r="D5" i="8"/>
  <c r="G5" i="9"/>
  <c r="J5" i="10"/>
  <c r="K5" i="7"/>
  <c r="F5" i="9"/>
  <c r="I5" i="10"/>
  <c r="D5" i="9"/>
  <c r="G19" i="3"/>
  <c r="G11" i="3"/>
  <c r="I16" i="3"/>
  <c r="I8" i="3"/>
  <c r="J15" i="3"/>
  <c r="D13" i="3"/>
  <c r="J7" i="3"/>
  <c r="F5" i="3"/>
  <c r="K14" i="3"/>
  <c r="F12" i="3"/>
  <c r="K6" i="3"/>
  <c r="D5" i="3"/>
  <c r="D12" i="3"/>
  <c r="F19" i="3"/>
  <c r="F11" i="3"/>
  <c r="G18" i="3"/>
  <c r="G10" i="3"/>
  <c r="I15" i="3"/>
  <c r="L15" i="3" s="1"/>
  <c r="I7" i="3"/>
  <c r="J14" i="3"/>
  <c r="J6" i="3"/>
  <c r="K13" i="3"/>
  <c r="D19" i="3"/>
  <c r="D11" i="3"/>
  <c r="F18" i="3"/>
  <c r="F10" i="3"/>
  <c r="G17" i="3"/>
  <c r="G9" i="3"/>
  <c r="I14" i="3"/>
  <c r="I6" i="3"/>
  <c r="J13" i="3"/>
  <c r="K5" i="3"/>
  <c r="K12" i="3"/>
  <c r="D18" i="3"/>
  <c r="D10" i="3"/>
  <c r="F17" i="3"/>
  <c r="F9" i="3"/>
  <c r="G16" i="3"/>
  <c r="G8" i="3"/>
  <c r="I13" i="3"/>
  <c r="J5" i="3"/>
  <c r="J12" i="3"/>
  <c r="K19" i="3"/>
  <c r="K11" i="3"/>
  <c r="D17" i="3"/>
  <c r="D9" i="3"/>
  <c r="F16" i="3"/>
  <c r="F8" i="3"/>
  <c r="G15" i="3"/>
  <c r="G7" i="3"/>
  <c r="I5" i="3"/>
  <c r="I12" i="3"/>
  <c r="J19" i="3"/>
  <c r="J11" i="3"/>
  <c r="K18" i="3"/>
  <c r="K10" i="3"/>
  <c r="D16" i="3"/>
  <c r="D8" i="3"/>
  <c r="F15" i="3"/>
  <c r="F7" i="3"/>
  <c r="G14" i="3"/>
  <c r="G6" i="3"/>
  <c r="I19" i="3"/>
  <c r="I11" i="3"/>
  <c r="J18" i="3"/>
  <c r="J10" i="3"/>
  <c r="K17" i="3"/>
  <c r="K9" i="3"/>
  <c r="D15" i="3"/>
  <c r="D7" i="3"/>
  <c r="F14" i="3"/>
  <c r="F6" i="3"/>
  <c r="G13" i="3"/>
  <c r="I18" i="3"/>
  <c r="I10" i="3"/>
  <c r="J17" i="3"/>
  <c r="J9" i="3"/>
  <c r="K16" i="3"/>
  <c r="K8" i="3"/>
  <c r="M4" i="2"/>
  <c r="M12" i="2"/>
  <c r="M11" i="2"/>
  <c r="M18" i="2"/>
  <c r="M10" i="2"/>
  <c r="M17" i="2"/>
  <c r="M9" i="2"/>
  <c r="M16" i="2"/>
  <c r="M8" i="2"/>
  <c r="M15" i="2"/>
  <c r="M7" i="2"/>
  <c r="M14" i="2"/>
  <c r="M6" i="2"/>
  <c r="M13" i="2"/>
  <c r="M5" i="2"/>
  <c r="C17" i="4"/>
  <c r="C14" i="4"/>
  <c r="C15" i="4"/>
  <c r="C7" i="4"/>
  <c r="F4" i="6"/>
  <c r="F52" i="29" s="1"/>
  <c r="D17" i="4"/>
  <c r="F14" i="2"/>
  <c r="D13" i="4"/>
  <c r="F6" i="2"/>
  <c r="D9" i="4"/>
  <c r="D5" i="4"/>
  <c r="C16" i="2"/>
  <c r="C8" i="2"/>
  <c r="D15" i="2"/>
  <c r="D7" i="2"/>
  <c r="D16" i="4"/>
  <c r="D8" i="4"/>
  <c r="C15" i="2"/>
  <c r="C7" i="2"/>
  <c r="D14" i="2"/>
  <c r="D6" i="2"/>
  <c r="F13" i="2"/>
  <c r="F5" i="2"/>
  <c r="D15" i="4"/>
  <c r="D7" i="4"/>
  <c r="D13" i="2"/>
  <c r="D5" i="2"/>
  <c r="F12" i="2"/>
  <c r="D14" i="4"/>
  <c r="D6" i="4"/>
  <c r="D12" i="2"/>
  <c r="F4" i="2"/>
  <c r="F11" i="2"/>
  <c r="D4" i="2"/>
  <c r="D11" i="2"/>
  <c r="F18" i="2"/>
  <c r="F10" i="2"/>
  <c r="C6" i="4"/>
  <c r="D12" i="4"/>
  <c r="D18" i="2"/>
  <c r="D10" i="2"/>
  <c r="F17" i="2"/>
  <c r="F9" i="2"/>
  <c r="C16" i="4"/>
  <c r="D11" i="4"/>
  <c r="D17" i="2"/>
  <c r="D9" i="2"/>
  <c r="F16" i="2"/>
  <c r="F8" i="2"/>
  <c r="D18" i="4"/>
  <c r="D10" i="4"/>
  <c r="D4" i="4"/>
  <c r="E10" i="4"/>
  <c r="C8" i="4"/>
  <c r="C18" i="4"/>
  <c r="E13" i="4"/>
  <c r="E5" i="4"/>
  <c r="E12" i="4"/>
  <c r="E4" i="4"/>
  <c r="E9" i="4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6" i="21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6" i="20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6" i="19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6" i="18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6" i="11"/>
  <c r="L5" i="7" l="1"/>
  <c r="H5" i="7"/>
  <c r="L5" i="8"/>
  <c r="L5" i="10"/>
  <c r="H5" i="8"/>
  <c r="H5" i="9"/>
  <c r="L5" i="9"/>
  <c r="L16" i="3"/>
  <c r="H6" i="3"/>
  <c r="L8" i="3"/>
  <c r="L9" i="3"/>
  <c r="H13" i="3"/>
  <c r="H19" i="3"/>
  <c r="H14" i="3"/>
  <c r="L7" i="3"/>
  <c r="H5" i="3"/>
  <c r="L17" i="3"/>
  <c r="L10" i="3"/>
  <c r="H12" i="3"/>
  <c r="L12" i="3"/>
  <c r="H17" i="3"/>
  <c r="L5" i="3"/>
  <c r="L6" i="3"/>
  <c r="H11" i="3"/>
  <c r="H8" i="3"/>
  <c r="L14" i="3"/>
  <c r="L11" i="3"/>
  <c r="L19" i="3"/>
  <c r="H16" i="3"/>
  <c r="H7" i="3"/>
  <c r="H10" i="3"/>
  <c r="H15" i="3"/>
  <c r="L13" i="3"/>
  <c r="H18" i="3"/>
  <c r="H9" i="3"/>
  <c r="L18" i="3"/>
  <c r="G20" i="11"/>
  <c r="F20" i="11"/>
  <c r="G12" i="11"/>
  <c r="F12" i="11"/>
  <c r="F13" i="11"/>
  <c r="G13" i="11"/>
  <c r="G19" i="11"/>
  <c r="F19" i="11"/>
  <c r="G17" i="11"/>
  <c r="F17" i="11"/>
  <c r="G9" i="11"/>
  <c r="F9" i="11"/>
  <c r="G18" i="11"/>
  <c r="F18" i="11"/>
  <c r="G16" i="11"/>
  <c r="F16" i="11"/>
  <c r="G8" i="11"/>
  <c r="F8" i="11"/>
  <c r="F15" i="11"/>
  <c r="G15" i="11"/>
  <c r="F7" i="11"/>
  <c r="G7" i="11"/>
  <c r="G11" i="11"/>
  <c r="F11" i="11"/>
  <c r="G10" i="11"/>
  <c r="F10" i="11"/>
  <c r="F14" i="11"/>
  <c r="G14" i="11"/>
  <c r="G6" i="11"/>
  <c r="F6" i="11"/>
  <c r="C12" i="18" l="1"/>
  <c r="C12" i="19"/>
  <c r="C12" i="11"/>
  <c r="C12" i="20"/>
  <c r="C12" i="21"/>
  <c r="C14" i="18"/>
  <c r="C14" i="20"/>
  <c r="C14" i="11"/>
  <c r="C14" i="21"/>
  <c r="C14" i="19"/>
  <c r="C6" i="18"/>
  <c r="C6" i="11"/>
  <c r="C6" i="19"/>
  <c r="C6" i="21"/>
  <c r="C6" i="20"/>
  <c r="C13" i="18"/>
  <c r="C13" i="19"/>
  <c r="C13" i="20"/>
  <c r="C13" i="11"/>
  <c r="C13" i="21"/>
  <c r="C19" i="19"/>
  <c r="C19" i="18"/>
  <c r="C19" i="20"/>
  <c r="C19" i="21"/>
  <c r="C19" i="11"/>
  <c r="C11" i="19"/>
  <c r="C11" i="20"/>
  <c r="C11" i="21"/>
  <c r="C11" i="11"/>
  <c r="C11" i="18"/>
  <c r="C18" i="18"/>
  <c r="C18" i="20"/>
  <c r="C18" i="19"/>
  <c r="C18" i="21"/>
  <c r="C18" i="11"/>
  <c r="C10" i="20"/>
  <c r="C10" i="18"/>
  <c r="C10" i="21"/>
  <c r="C10" i="11"/>
  <c r="C10" i="19"/>
  <c r="C20" i="19"/>
  <c r="C20" i="20"/>
  <c r="C20" i="21"/>
  <c r="C20" i="11"/>
  <c r="C20" i="18"/>
  <c r="C17" i="20"/>
  <c r="C17" i="19"/>
  <c r="C17" i="21"/>
  <c r="C17" i="11"/>
  <c r="C17" i="18"/>
  <c r="C9" i="20"/>
  <c r="C9" i="21"/>
  <c r="C9" i="11"/>
  <c r="C9" i="18"/>
  <c r="C9" i="19"/>
  <c r="C16" i="21"/>
  <c r="C16" i="11"/>
  <c r="C16" i="18"/>
  <c r="C16" i="19"/>
  <c r="C16" i="20"/>
  <c r="C8" i="19"/>
  <c r="C8" i="20"/>
  <c r="C8" i="21"/>
  <c r="C8" i="11"/>
  <c r="C8" i="18"/>
  <c r="C15" i="21"/>
  <c r="C15" i="11"/>
  <c r="C15" i="20"/>
  <c r="C15" i="18"/>
  <c r="C15" i="19"/>
  <c r="C7" i="21"/>
  <c r="C7" i="11"/>
  <c r="C7" i="18"/>
  <c r="C7" i="19"/>
  <c r="C7" i="20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6" i="2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6" i="20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6" i="19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6" i="18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6" i="21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6" i="20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6" i="19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6" i="18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6" i="11"/>
  <c r="F5" i="4"/>
  <c r="G5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7" i="4"/>
  <c r="G17" i="4" s="1"/>
  <c r="F18" i="4"/>
  <c r="G18" i="4" s="1"/>
  <c r="F4" i="4"/>
  <c r="G4" i="4" s="1"/>
  <c r="D28" i="1"/>
  <c r="D9" i="1"/>
  <c r="D7" i="22"/>
  <c r="D7" i="23"/>
  <c r="D7" i="24"/>
  <c r="D7" i="25"/>
  <c r="D9" i="25" s="1"/>
  <c r="D7" i="26"/>
  <c r="D9" i="26" s="1"/>
  <c r="D13" i="26"/>
  <c r="D13" i="25"/>
  <c r="D13" i="24"/>
  <c r="D9" i="24"/>
  <c r="D13" i="23"/>
  <c r="D9" i="23"/>
  <c r="D13" i="22"/>
  <c r="D9" i="22"/>
  <c r="F6" i="4"/>
  <c r="G6" i="4" s="1"/>
  <c r="F16" i="4"/>
  <c r="G16" i="4" s="1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4" i="17"/>
  <c r="G19" i="4" l="1"/>
  <c r="H21" i="21"/>
  <c r="O20" i="21"/>
  <c r="P20" i="21"/>
  <c r="G20" i="21"/>
  <c r="O19" i="21"/>
  <c r="P19" i="21"/>
  <c r="G19" i="21"/>
  <c r="O18" i="21"/>
  <c r="P18" i="21"/>
  <c r="G18" i="21"/>
  <c r="P17" i="21"/>
  <c r="O17" i="21"/>
  <c r="G17" i="21"/>
  <c r="O16" i="21"/>
  <c r="P16" i="21" s="1"/>
  <c r="G16" i="21"/>
  <c r="O15" i="21"/>
  <c r="P15" i="21"/>
  <c r="G15" i="21"/>
  <c r="O14" i="21"/>
  <c r="P14" i="21"/>
  <c r="G14" i="21"/>
  <c r="O13" i="21"/>
  <c r="P13" i="21"/>
  <c r="G13" i="21"/>
  <c r="O12" i="21"/>
  <c r="P12" i="21"/>
  <c r="G12" i="21"/>
  <c r="O11" i="21"/>
  <c r="P11" i="21"/>
  <c r="G11" i="21"/>
  <c r="O10" i="21"/>
  <c r="P10" i="21"/>
  <c r="G10" i="21"/>
  <c r="P9" i="21"/>
  <c r="O9" i="21"/>
  <c r="G9" i="21"/>
  <c r="O8" i="21"/>
  <c r="P8" i="21" s="1"/>
  <c r="G8" i="21"/>
  <c r="O7" i="21"/>
  <c r="P7" i="21"/>
  <c r="G7" i="21"/>
  <c r="O6" i="21"/>
  <c r="P6" i="21"/>
  <c r="G6" i="21"/>
  <c r="H21" i="20"/>
  <c r="P20" i="20"/>
  <c r="O20" i="20"/>
  <c r="G20" i="20"/>
  <c r="O19" i="20"/>
  <c r="P19" i="20"/>
  <c r="G19" i="20"/>
  <c r="O18" i="20"/>
  <c r="P18" i="20"/>
  <c r="G18" i="20"/>
  <c r="O17" i="20"/>
  <c r="P17" i="20" s="1"/>
  <c r="G17" i="20"/>
  <c r="P16" i="20"/>
  <c r="O16" i="20"/>
  <c r="G16" i="20"/>
  <c r="O15" i="20"/>
  <c r="P15" i="20" s="1"/>
  <c r="G15" i="20"/>
  <c r="O14" i="20"/>
  <c r="P14" i="20"/>
  <c r="G14" i="20"/>
  <c r="O13" i="20"/>
  <c r="P13" i="20"/>
  <c r="G13" i="20"/>
  <c r="P12" i="20"/>
  <c r="O12" i="20"/>
  <c r="G12" i="20"/>
  <c r="O11" i="20"/>
  <c r="P11" i="20"/>
  <c r="G11" i="20"/>
  <c r="O10" i="20"/>
  <c r="P10" i="20"/>
  <c r="G10" i="20"/>
  <c r="O9" i="20"/>
  <c r="P9" i="20"/>
  <c r="G9" i="20"/>
  <c r="O8" i="20"/>
  <c r="P8" i="20"/>
  <c r="G8" i="20"/>
  <c r="O7" i="20"/>
  <c r="P7" i="20" s="1"/>
  <c r="G7" i="20"/>
  <c r="O6" i="20"/>
  <c r="P6" i="20"/>
  <c r="G6" i="20"/>
  <c r="H21" i="19"/>
  <c r="P20" i="19"/>
  <c r="O20" i="19"/>
  <c r="G20" i="19"/>
  <c r="O19" i="19"/>
  <c r="P19" i="19"/>
  <c r="G19" i="19"/>
  <c r="O18" i="19"/>
  <c r="P18" i="19"/>
  <c r="G18" i="19"/>
  <c r="O17" i="19"/>
  <c r="P17" i="19" s="1"/>
  <c r="G17" i="19"/>
  <c r="O16" i="19"/>
  <c r="P16" i="19"/>
  <c r="G16" i="19"/>
  <c r="O15" i="19"/>
  <c r="P15" i="19" s="1"/>
  <c r="G15" i="19"/>
  <c r="O14" i="19"/>
  <c r="P14" i="19"/>
  <c r="G14" i="19"/>
  <c r="O13" i="19"/>
  <c r="P13" i="19"/>
  <c r="G13" i="19"/>
  <c r="P12" i="19"/>
  <c r="O12" i="19"/>
  <c r="G12" i="19"/>
  <c r="O11" i="19"/>
  <c r="P11" i="19"/>
  <c r="G11" i="19"/>
  <c r="O10" i="19"/>
  <c r="P10" i="19"/>
  <c r="G10" i="19"/>
  <c r="O9" i="19"/>
  <c r="P9" i="19"/>
  <c r="G9" i="19"/>
  <c r="O8" i="19"/>
  <c r="P8" i="19"/>
  <c r="G8" i="19"/>
  <c r="O7" i="19"/>
  <c r="P7" i="19" s="1"/>
  <c r="G7" i="19"/>
  <c r="O6" i="19"/>
  <c r="P6" i="19"/>
  <c r="G6" i="19"/>
  <c r="H21" i="18"/>
  <c r="O20" i="18"/>
  <c r="P20" i="18"/>
  <c r="G20" i="18"/>
  <c r="O19" i="18"/>
  <c r="P19" i="18"/>
  <c r="G19" i="18"/>
  <c r="P18" i="18"/>
  <c r="O18" i="18"/>
  <c r="G18" i="18"/>
  <c r="O17" i="18"/>
  <c r="P17" i="18" s="1"/>
  <c r="G17" i="18"/>
  <c r="O16" i="18"/>
  <c r="P16" i="18"/>
  <c r="G16" i="18"/>
  <c r="O15" i="18"/>
  <c r="P15" i="18" s="1"/>
  <c r="G15" i="18"/>
  <c r="O14" i="18"/>
  <c r="P14" i="18"/>
  <c r="G14" i="18"/>
  <c r="P13" i="18"/>
  <c r="O13" i="18"/>
  <c r="G13" i="18"/>
  <c r="O12" i="18"/>
  <c r="P12" i="18"/>
  <c r="G12" i="18"/>
  <c r="O11" i="18"/>
  <c r="P11" i="18"/>
  <c r="G11" i="18"/>
  <c r="P10" i="18"/>
  <c r="O10" i="18"/>
  <c r="G10" i="18"/>
  <c r="O9" i="18"/>
  <c r="P9" i="18"/>
  <c r="G9" i="18"/>
  <c r="O8" i="18"/>
  <c r="P8" i="18"/>
  <c r="G8" i="18"/>
  <c r="O7" i="18"/>
  <c r="P7" i="18" s="1"/>
  <c r="G7" i="18"/>
  <c r="O6" i="18"/>
  <c r="P6" i="18"/>
  <c r="G6" i="18"/>
  <c r="P12" i="11"/>
  <c r="P14" i="11"/>
  <c r="O7" i="11"/>
  <c r="P7" i="11" s="1"/>
  <c r="O8" i="11"/>
  <c r="O9" i="11"/>
  <c r="O10" i="11"/>
  <c r="O11" i="11"/>
  <c r="O12" i="11"/>
  <c r="O13" i="11"/>
  <c r="O14" i="11"/>
  <c r="O15" i="11"/>
  <c r="P15" i="11" s="1"/>
  <c r="O16" i="11"/>
  <c r="O17" i="11"/>
  <c r="O18" i="11"/>
  <c r="O19" i="11"/>
  <c r="O20" i="11"/>
  <c r="O6" i="11"/>
  <c r="P8" i="11"/>
  <c r="P9" i="11"/>
  <c r="P16" i="11"/>
  <c r="P17" i="11"/>
  <c r="P20" i="11"/>
  <c r="H21" i="11"/>
  <c r="I20" i="21"/>
  <c r="I19" i="21"/>
  <c r="I18" i="21"/>
  <c r="I16" i="21"/>
  <c r="I15" i="21"/>
  <c r="I14" i="21"/>
  <c r="I12" i="21"/>
  <c r="I11" i="21"/>
  <c r="I10" i="21"/>
  <c r="I8" i="21"/>
  <c r="I7" i="21"/>
  <c r="I6" i="21"/>
  <c r="E18" i="2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L7" i="6"/>
  <c r="L8" i="6"/>
  <c r="I7" i="5" s="1"/>
  <c r="L9" i="6"/>
  <c r="I8" i="5" s="1"/>
  <c r="L10" i="6"/>
  <c r="I9" i="5" s="1"/>
  <c r="L11" i="6"/>
  <c r="I10" i="5" s="1"/>
  <c r="L12" i="6"/>
  <c r="I11" i="5" s="1"/>
  <c r="L13" i="6"/>
  <c r="I12" i="5" s="1"/>
  <c r="L14" i="6"/>
  <c r="I13" i="5" s="1"/>
  <c r="L15" i="6"/>
  <c r="I14" i="5" s="1"/>
  <c r="L16" i="6"/>
  <c r="I15" i="5" s="1"/>
  <c r="L17" i="6"/>
  <c r="I16" i="5" s="1"/>
  <c r="L18" i="6"/>
  <c r="I17" i="5" s="1"/>
  <c r="L19" i="6"/>
  <c r="I18" i="5" s="1"/>
  <c r="L20" i="6"/>
  <c r="I19" i="5" s="1"/>
  <c r="L6" i="6"/>
  <c r="I5" i="5" s="1"/>
  <c r="I7" i="6"/>
  <c r="I8" i="6"/>
  <c r="G7" i="5" s="1"/>
  <c r="I9" i="6"/>
  <c r="G8" i="5" s="1"/>
  <c r="I10" i="6"/>
  <c r="G9" i="5" s="1"/>
  <c r="I11" i="6"/>
  <c r="G10" i="5" s="1"/>
  <c r="I12" i="6"/>
  <c r="G11" i="5" s="1"/>
  <c r="I13" i="6"/>
  <c r="G12" i="5" s="1"/>
  <c r="I14" i="6"/>
  <c r="G13" i="5" s="1"/>
  <c r="I15" i="6"/>
  <c r="G14" i="5" s="1"/>
  <c r="I16" i="6"/>
  <c r="G15" i="5" s="1"/>
  <c r="I17" i="6"/>
  <c r="G16" i="5" s="1"/>
  <c r="I18" i="6"/>
  <c r="G17" i="5" s="1"/>
  <c r="I19" i="6"/>
  <c r="G18" i="5" s="1"/>
  <c r="I20" i="6"/>
  <c r="G19" i="5" s="1"/>
  <c r="I6" i="6"/>
  <c r="G5" i="5" s="1"/>
  <c r="F7" i="6"/>
  <c r="E6" i="5" s="1"/>
  <c r="F8" i="6"/>
  <c r="E7" i="5" s="1"/>
  <c r="F9" i="6"/>
  <c r="E8" i="5" s="1"/>
  <c r="F10" i="6"/>
  <c r="E9" i="5" s="1"/>
  <c r="F11" i="6"/>
  <c r="E10" i="5" s="1"/>
  <c r="F12" i="6"/>
  <c r="E11" i="5" s="1"/>
  <c r="F13" i="6"/>
  <c r="E12" i="5" s="1"/>
  <c r="F14" i="6"/>
  <c r="E13" i="5" s="1"/>
  <c r="F15" i="6"/>
  <c r="E14" i="5" s="1"/>
  <c r="F16" i="6"/>
  <c r="E15" i="5" s="1"/>
  <c r="F17" i="6"/>
  <c r="E16" i="5" s="1"/>
  <c r="F18" i="6"/>
  <c r="E17" i="5" s="1"/>
  <c r="F19" i="6"/>
  <c r="E18" i="5" s="1"/>
  <c r="F20" i="6"/>
  <c r="E19" i="5" s="1"/>
  <c r="F6" i="6"/>
  <c r="E5" i="5" s="1"/>
  <c r="E21" i="6"/>
  <c r="G21" i="6"/>
  <c r="H21" i="6"/>
  <c r="J21" i="6"/>
  <c r="K21" i="6"/>
  <c r="D21" i="6"/>
  <c r="D17" i="1"/>
  <c r="D22" i="1"/>
  <c r="D41" i="1"/>
  <c r="D38" i="1"/>
  <c r="E10" i="2" l="1"/>
  <c r="G10" i="2" s="1"/>
  <c r="H10" i="2" s="1"/>
  <c r="E13" i="2"/>
  <c r="G13" i="2" s="1"/>
  <c r="H13" i="2" s="1"/>
  <c r="E5" i="2"/>
  <c r="E17" i="2"/>
  <c r="G17" i="2" s="1"/>
  <c r="H17" i="2" s="1"/>
  <c r="E9" i="2"/>
  <c r="G9" i="2" s="1"/>
  <c r="H9" i="2" s="1"/>
  <c r="E7" i="2"/>
  <c r="G7" i="2" s="1"/>
  <c r="H7" i="2" s="1"/>
  <c r="E11" i="2"/>
  <c r="G11" i="2" s="1"/>
  <c r="H11" i="2" s="1"/>
  <c r="E15" i="2"/>
  <c r="G15" i="2" s="1"/>
  <c r="H15" i="2" s="1"/>
  <c r="E12" i="2"/>
  <c r="G12" i="2" s="1"/>
  <c r="H12" i="2" s="1"/>
  <c r="E4" i="2"/>
  <c r="G4" i="2" s="1"/>
  <c r="H4" i="2" s="1"/>
  <c r="I9" i="21"/>
  <c r="I13" i="21"/>
  <c r="I17" i="21"/>
  <c r="E16" i="2"/>
  <c r="G16" i="2" s="1"/>
  <c r="H16" i="2" s="1"/>
  <c r="E8" i="2"/>
  <c r="G8" i="2" s="1"/>
  <c r="H8" i="2" s="1"/>
  <c r="E14" i="2"/>
  <c r="G14" i="2" s="1"/>
  <c r="H14" i="2" s="1"/>
  <c r="E6" i="2"/>
  <c r="G6" i="2" s="1"/>
  <c r="H6" i="2" s="1"/>
  <c r="I21" i="6"/>
  <c r="D18" i="5"/>
  <c r="C18" i="5"/>
  <c r="D10" i="5"/>
  <c r="C10" i="5"/>
  <c r="D19" i="5"/>
  <c r="C19" i="5"/>
  <c r="D9" i="5"/>
  <c r="C9" i="5"/>
  <c r="D17" i="5"/>
  <c r="C17" i="5"/>
  <c r="D16" i="5"/>
  <c r="C16" i="5"/>
  <c r="D8" i="5"/>
  <c r="C8" i="5"/>
  <c r="D11" i="5"/>
  <c r="C11" i="5"/>
  <c r="C7" i="5"/>
  <c r="D7" i="5"/>
  <c r="D12" i="5"/>
  <c r="C12" i="5"/>
  <c r="C14" i="5"/>
  <c r="D14" i="5"/>
  <c r="C6" i="5"/>
  <c r="D6" i="5"/>
  <c r="C15" i="5"/>
  <c r="D15" i="5"/>
  <c r="D13" i="5"/>
  <c r="C13" i="5"/>
  <c r="L21" i="6"/>
  <c r="I6" i="5"/>
  <c r="G6" i="5"/>
  <c r="G18" i="2"/>
  <c r="H18" i="2" s="1"/>
  <c r="G5" i="2"/>
  <c r="H5" i="2" s="1"/>
  <c r="P21" i="21"/>
  <c r="D15" i="26" s="1"/>
  <c r="P21" i="20"/>
  <c r="D15" i="25" s="1"/>
  <c r="P21" i="19"/>
  <c r="D15" i="24" s="1"/>
  <c r="P21" i="18"/>
  <c r="D15" i="23" s="1"/>
  <c r="P13" i="11"/>
  <c r="P19" i="11"/>
  <c r="P11" i="11"/>
  <c r="P10" i="11"/>
  <c r="P21" i="11" s="1"/>
  <c r="D15" i="22" s="1"/>
  <c r="P18" i="11"/>
  <c r="P6" i="11"/>
  <c r="F21" i="6"/>
  <c r="F11" i="5" l="1"/>
  <c r="J11" i="5"/>
  <c r="H11" i="5"/>
  <c r="F8" i="5"/>
  <c r="J8" i="5"/>
  <c r="H8" i="5"/>
  <c r="F19" i="5"/>
  <c r="J19" i="5"/>
  <c r="H19" i="5"/>
  <c r="F7" i="5"/>
  <c r="J7" i="5"/>
  <c r="H7" i="5"/>
  <c r="J9" i="5"/>
  <c r="H9" i="5"/>
  <c r="F9" i="5"/>
  <c r="H6" i="5"/>
  <c r="F6" i="5"/>
  <c r="J6" i="5"/>
  <c r="H14" i="5"/>
  <c r="J14" i="5"/>
  <c r="F14" i="5"/>
  <c r="F15" i="5"/>
  <c r="H15" i="5"/>
  <c r="J15" i="5"/>
  <c r="F13" i="5"/>
  <c r="J13" i="5"/>
  <c r="H13" i="5"/>
  <c r="H10" i="5"/>
  <c r="J10" i="5"/>
  <c r="F10" i="5"/>
  <c r="H12" i="5"/>
  <c r="J12" i="5"/>
  <c r="F12" i="5"/>
  <c r="F16" i="5"/>
  <c r="H16" i="5"/>
  <c r="J16" i="5"/>
  <c r="J17" i="5"/>
  <c r="H17" i="5"/>
  <c r="F17" i="5"/>
  <c r="H18" i="5"/>
  <c r="J18" i="5"/>
  <c r="F18" i="5"/>
  <c r="B5" i="5"/>
  <c r="D5" i="5" l="1"/>
  <c r="C5" i="5"/>
  <c r="H19" i="2"/>
  <c r="I5" i="2" s="1"/>
  <c r="H5" i="5" l="1"/>
  <c r="H20" i="5" s="1"/>
  <c r="F5" i="5"/>
  <c r="F20" i="5" s="1"/>
  <c r="J5" i="5"/>
  <c r="J20" i="5" s="1"/>
  <c r="J22" i="5" s="1"/>
  <c r="I8" i="2"/>
  <c r="J8" i="2" s="1"/>
  <c r="K8" i="2" s="1"/>
  <c r="I12" i="2"/>
  <c r="J12" i="2" s="1"/>
  <c r="K12" i="2" s="1"/>
  <c r="I16" i="2"/>
  <c r="J16" i="2" s="1"/>
  <c r="K16" i="2" s="1"/>
  <c r="I10" i="2"/>
  <c r="J10" i="2" s="1"/>
  <c r="K10" i="2" s="1"/>
  <c r="I4" i="2"/>
  <c r="J4" i="2" s="1"/>
  <c r="I6" i="2"/>
  <c r="J6" i="2" s="1"/>
  <c r="K6" i="2" s="1"/>
  <c r="I15" i="2"/>
  <c r="J15" i="2" s="1"/>
  <c r="K15" i="2" s="1"/>
  <c r="I18" i="2"/>
  <c r="J18" i="2" s="1"/>
  <c r="K18" i="2" s="1"/>
  <c r="I13" i="2"/>
  <c r="J13" i="2" s="1"/>
  <c r="K13" i="2" s="1"/>
  <c r="I14" i="2"/>
  <c r="J14" i="2" s="1"/>
  <c r="K14" i="2" s="1"/>
  <c r="I11" i="2"/>
  <c r="J11" i="2" s="1"/>
  <c r="K11" i="2" s="1"/>
  <c r="I17" i="2"/>
  <c r="J17" i="2" s="1"/>
  <c r="K17" i="2" s="1"/>
  <c r="J5" i="2"/>
  <c r="K5" i="2" s="1"/>
  <c r="I9" i="2"/>
  <c r="J9" i="2" s="1"/>
  <c r="K9" i="2" s="1"/>
  <c r="I7" i="2"/>
  <c r="J7" i="2" s="1"/>
  <c r="K7" i="2" s="1"/>
  <c r="J23" i="5" l="1"/>
  <c r="J24" i="5" s="1"/>
  <c r="L15" i="2"/>
  <c r="L18" i="29"/>
  <c r="L5" i="2"/>
  <c r="L8" i="29"/>
  <c r="L17" i="2"/>
  <c r="L20" i="29"/>
  <c r="L7" i="2"/>
  <c r="L10" i="29"/>
  <c r="L16" i="2"/>
  <c r="L19" i="29"/>
  <c r="L18" i="2"/>
  <c r="L21" i="29"/>
  <c r="L9" i="2"/>
  <c r="L12" i="29"/>
  <c r="L10" i="2"/>
  <c r="L13" i="29"/>
  <c r="L14" i="2"/>
  <c r="L17" i="29"/>
  <c r="L12" i="2"/>
  <c r="L15" i="29"/>
  <c r="L6" i="2"/>
  <c r="L9" i="29"/>
  <c r="L11" i="2"/>
  <c r="L14" i="29"/>
  <c r="L13" i="2"/>
  <c r="L16" i="29"/>
  <c r="L8" i="2"/>
  <c r="L11" i="29"/>
  <c r="K4" i="2"/>
  <c r="L7" i="29" s="1"/>
  <c r="M19" i="2" s="1"/>
  <c r="J19" i="2"/>
  <c r="C71" i="29" l="1"/>
  <c r="J25" i="5"/>
  <c r="D14" i="1" s="1"/>
  <c r="C5" i="30" s="1"/>
  <c r="K19" i="2"/>
  <c r="L4" i="2"/>
  <c r="L19" i="2" s="1"/>
  <c r="D7" i="1" s="1"/>
  <c r="D10" i="1" l="1"/>
  <c r="C4" i="30" s="1"/>
  <c r="D13" i="1"/>
  <c r="D16" i="1" l="1"/>
  <c r="D21" i="1" l="1"/>
  <c r="C9" i="30" s="1"/>
  <c r="D30" i="26"/>
  <c r="D30" i="23"/>
  <c r="D19" i="1"/>
  <c r="D30" i="22"/>
  <c r="D30" i="25"/>
  <c r="D30" i="24"/>
  <c r="D25" i="23" l="1"/>
  <c r="D32" i="24"/>
  <c r="D34" i="24" s="1"/>
  <c r="D35" i="24" s="1"/>
  <c r="D23" i="26"/>
  <c r="D25" i="26"/>
  <c r="D25" i="24"/>
  <c r="D23" i="24"/>
  <c r="D32" i="22"/>
  <c r="D34" i="22" s="1"/>
  <c r="D35" i="22" s="1"/>
  <c r="D23" i="22"/>
  <c r="D32" i="23"/>
  <c r="D34" i="23" s="1"/>
  <c r="D35" i="23" s="1"/>
  <c r="D32" i="26"/>
  <c r="D34" i="26" s="1"/>
  <c r="D35" i="26" s="1"/>
  <c r="D23" i="25"/>
  <c r="D23" i="23"/>
  <c r="D25" i="25"/>
  <c r="D24" i="1"/>
  <c r="D26" i="1" s="1"/>
  <c r="D29" i="1" s="1"/>
  <c r="C6" i="30" s="1"/>
  <c r="D32" i="25"/>
  <c r="D34" i="25" s="1"/>
  <c r="D35" i="25" s="1"/>
  <c r="D25" i="22"/>
  <c r="D27" i="24" l="1"/>
  <c r="D28" i="24" s="1"/>
  <c r="D37" i="24" s="1"/>
  <c r="D17" i="24" s="1"/>
  <c r="D19" i="24" s="1"/>
  <c r="D27" i="23"/>
  <c r="D28" i="23" s="1"/>
  <c r="D37" i="23" s="1"/>
  <c r="D17" i="23" s="1"/>
  <c r="D19" i="23" s="1"/>
  <c r="D27" i="26"/>
  <c r="D28" i="26" s="1"/>
  <c r="D37" i="26" s="1"/>
  <c r="D17" i="26" s="1"/>
  <c r="D19" i="26" s="1"/>
  <c r="D27" i="22"/>
  <c r="D28" i="22" s="1"/>
  <c r="D37" i="22" s="1"/>
  <c r="D17" i="22" s="1"/>
  <c r="D19" i="22" s="1"/>
  <c r="D27" i="25"/>
  <c r="D28" i="25" s="1"/>
  <c r="D37" i="25" s="1"/>
  <c r="D17" i="25" s="1"/>
  <c r="D1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Nelson</author>
  </authors>
  <commentList>
    <comment ref="B15" authorId="0" shapeId="0" xr:uid="{07D27700-DA8A-49B4-BED9-81E91C93084B}">
      <text>
        <r>
          <rPr>
            <b/>
            <sz val="9"/>
            <color indexed="81"/>
            <rFont val="Tahoma"/>
            <family val="2"/>
          </rPr>
          <t>Elizabeth Nelson:</t>
        </r>
        <r>
          <rPr>
            <sz val="9"/>
            <color indexed="81"/>
            <rFont val="Tahoma"/>
            <family val="2"/>
          </rPr>
          <t xml:space="preserve">
This doesn’t make sense if you look at the actual form. My guess is it’s a typo and they meant line 20 and it’s a typo?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Nelson</author>
  </authors>
  <commentList>
    <comment ref="F3" authorId="0" shapeId="0" xr:uid="{E5006230-33A0-4F66-B48C-BFD89B50279F}">
      <text>
        <r>
          <rPr>
            <b/>
            <sz val="9"/>
            <color indexed="81"/>
            <rFont val="Tahoma"/>
            <family val="2"/>
          </rPr>
          <t>Elizabeth Nelson:</t>
        </r>
        <r>
          <rPr>
            <sz val="9"/>
            <color indexed="81"/>
            <rFont val="Tahoma"/>
            <family val="2"/>
          </rPr>
          <t xml:space="preserve">
See IRC § 965(c)(3)(A)(ii)(II)</t>
        </r>
      </text>
    </comment>
    <comment ref="I3" authorId="0" shapeId="0" xr:uid="{368098FF-C8EF-4E83-9406-7FD7ED7BE065}">
      <text>
        <r>
          <rPr>
            <b/>
            <sz val="9"/>
            <color indexed="81"/>
            <rFont val="Tahoma"/>
            <family val="2"/>
          </rPr>
          <t>Elizabeth Nelson:</t>
        </r>
        <r>
          <rPr>
            <sz val="9"/>
            <color indexed="81"/>
            <rFont val="Tahoma"/>
            <family val="2"/>
          </rPr>
          <t xml:space="preserve">
See IRC § 965(c)(3)(A)(ii)(I)</t>
        </r>
      </text>
    </comment>
    <comment ref="L3" authorId="0" shapeId="0" xr:uid="{149316D2-D1BD-48CE-8D52-520C4F58EA6B}">
      <text>
        <r>
          <rPr>
            <b/>
            <sz val="9"/>
            <color indexed="81"/>
            <rFont val="Tahoma"/>
            <family val="2"/>
          </rPr>
          <t>Elizabeth Nelson:</t>
        </r>
        <r>
          <rPr>
            <sz val="9"/>
            <color indexed="81"/>
            <rFont val="Tahoma"/>
            <family val="2"/>
          </rPr>
          <t xml:space="preserve">
See IRC § 965(c)(3)(A)(i)</t>
        </r>
      </text>
    </comment>
  </commentList>
</comments>
</file>

<file path=xl/sharedStrings.xml><?xml version="1.0" encoding="utf-8"?>
<sst xmlns="http://schemas.openxmlformats.org/spreadsheetml/2006/main" count="1687" uniqueCount="1062">
  <si>
    <t>Worksheets to Calculate Inclusion of Deferred Foreign Income Upon Transition to Participation Exemption System</t>
  </si>
  <si>
    <t>PART I</t>
  </si>
  <si>
    <t>Section 965(a) Inclusion</t>
  </si>
  <si>
    <t>2017 tax year section 965(a) inclusion from Worksheet A.</t>
  </si>
  <si>
    <t>Enter the sum of column (j) of Worksheet A</t>
  </si>
  <si>
    <t>2017 tax year section 965(a) inclusion from pass-throughs</t>
  </si>
  <si>
    <r>
      <rPr>
        <b/>
        <sz val="11"/>
        <color theme="1"/>
        <rFont val="Calibri"/>
        <family val="2"/>
        <scheme val="minor"/>
      </rPr>
      <t xml:space="preserve">Total 2017 tax year section 965(a) inclusion. </t>
    </r>
    <r>
      <rPr>
        <sz val="11"/>
        <color theme="1"/>
        <rFont val="Calibri"/>
        <family val="2"/>
        <scheme val="minor"/>
      </rPr>
      <t>Add lines 1 and 2.</t>
    </r>
  </si>
  <si>
    <t>2017 Tax Year</t>
  </si>
  <si>
    <t>Worksheet 1.1</t>
  </si>
  <si>
    <t>965 Workbook</t>
  </si>
  <si>
    <r>
      <rPr>
        <b/>
        <sz val="11"/>
        <color theme="1"/>
        <rFont val="Calibri"/>
        <family val="2"/>
        <scheme val="minor"/>
      </rPr>
      <t xml:space="preserve">Important: </t>
    </r>
    <r>
      <rPr>
        <sz val="11"/>
        <color theme="1"/>
        <rFont val="Calibri"/>
        <family val="2"/>
        <scheme val="minor"/>
      </rPr>
      <t>2017 tax year refers to 2017 calendar tax years and fiscal tax years of the U.S. Shareholder that begin in 2017</t>
    </r>
  </si>
  <si>
    <t>PART II</t>
  </si>
  <si>
    <t>Section 965(c) Deduction</t>
  </si>
  <si>
    <t>Enter the amount from Part I line 1. If 0, skip to line 13</t>
  </si>
  <si>
    <t>Aggregate Foreign Cash Position</t>
  </si>
  <si>
    <t>Enter the sum from Worksheet D, column (j)</t>
  </si>
  <si>
    <t>Enter the smaller of line 4 or 5</t>
  </si>
  <si>
    <t>Enter the 2017 15.5% Rate Equivalent Percentage from Part II Section 2.</t>
  </si>
  <si>
    <t>For calendar year taxpayers enter amount from line 1a, for fiscal year taxpayers enter amont from line 2c</t>
  </si>
  <si>
    <t>Section 965(c) Deduction Related to 15.5% Rate Equivalent Percentage</t>
  </si>
  <si>
    <t>Multiply line 6 by line 7</t>
  </si>
  <si>
    <t>Subtract line 6 from line 4</t>
  </si>
  <si>
    <t>Enter 2017 8% Rate Equivalent Percentage from Part II Section 2</t>
  </si>
  <si>
    <t>For calendar year taxpayers enter amount from line 1b, for fiscal year taxpayers enter amount from line 2e</t>
  </si>
  <si>
    <t>Section 965(c) Deduction Related to 8% Rate Equivalent Percentage</t>
  </si>
  <si>
    <t>Multiply line 9 by line 10</t>
  </si>
  <si>
    <t>2017 tax year section 965(c) deduction not from pass-throughs</t>
  </si>
  <si>
    <t>Add lines 8 and 11</t>
  </si>
  <si>
    <t>2017 tax year section 965(c) deduction from pass-throughs</t>
  </si>
  <si>
    <t>Total 2017 tax year section 965(c) deduction</t>
  </si>
  <si>
    <t>Add lines 12 and 13</t>
  </si>
  <si>
    <t>SECTION 1 - Section 965(c) Deduction</t>
  </si>
  <si>
    <t>SECTION 2 - Percentage Rate Equivalent Percentages</t>
  </si>
  <si>
    <t>a</t>
  </si>
  <si>
    <t>15.5 Perent Rate Equivalent Percentage</t>
  </si>
  <si>
    <t>2017 Calendar Year</t>
  </si>
  <si>
    <t>2018 Calendar Year</t>
  </si>
  <si>
    <t>b</t>
  </si>
  <si>
    <t>8 Percent Rate Equivalent Percentage</t>
  </si>
  <si>
    <t>1 Calendar Year Taxpayers</t>
  </si>
  <si>
    <t>2 Fiscal Year Taxpayers</t>
  </si>
  <si>
    <t>2a</t>
  </si>
  <si>
    <t>2b</t>
  </si>
  <si>
    <t>2c</t>
  </si>
  <si>
    <t>2d</t>
  </si>
  <si>
    <t>2e</t>
  </si>
  <si>
    <t>c</t>
  </si>
  <si>
    <t>d</t>
  </si>
  <si>
    <t>e</t>
  </si>
  <si>
    <t>Enter the section 15 blended corporate rate calculated in accordance with section 965(c)(2)</t>
  </si>
  <si>
    <t>15.5 Percent Rate Equivalent Percentage</t>
  </si>
  <si>
    <t>Divide line 2d by line 2a</t>
  </si>
  <si>
    <t>Divide line 2b by line 2a</t>
  </si>
  <si>
    <t>Subtract 15.5% from line 2a</t>
  </si>
  <si>
    <t>Subtract 8% from line 2a</t>
  </si>
  <si>
    <t>Worksheet A</t>
  </si>
  <si>
    <t>U.S. Shareholder's Section 965(a) Inclusion Amount</t>
  </si>
  <si>
    <t>Name of Deferred Foreign Income Corporation</t>
  </si>
  <si>
    <t>(a) EIN or Reference ID Number of the foreign corporation</t>
  </si>
  <si>
    <t>(b) U.S. Tax Year End (Yr-Mo) of DFIC</t>
  </si>
  <si>
    <t>(c) Accumulated Post-1986 Deferred Foreign Income in Functional Currency (see Instructions)</t>
  </si>
  <si>
    <t>(d) 12/31/17 Spot Rate</t>
  </si>
  <si>
    <t>Total (lines 1-15)</t>
  </si>
  <si>
    <t>(f) U.S. Shareholder's Pro Rata Share of Column (e)</t>
  </si>
  <si>
    <t>(g) Deficit Allocation Ratio (column (f) amount divided by column (f) line 16)</t>
  </si>
  <si>
    <t>(h) U.S. Shareholder's Aggregate Foreign E&amp;P Deficit (column (g) multiplied by total of all Worksheets C, column (e), line 16)</t>
  </si>
  <si>
    <t>(i) Section 965(a) Inclusion Amount (column (f) less column (h))</t>
  </si>
  <si>
    <t>(j) Section 965(a) Inclusion Amount Taken into Account in the 2017 Tax Year</t>
  </si>
  <si>
    <t>(k) Section 965(a) Inclusion Amount Taken Into Account in the 2018 Tax Year</t>
  </si>
  <si>
    <t>Worksheet B</t>
  </si>
  <si>
    <t>(e) Accumulated Post-1986 Deferred Foreign Income in USD (divide column (c) by column (d))</t>
  </si>
  <si>
    <t>Deferred Foreign Income Corporation's Earnings &amp; Profits</t>
  </si>
  <si>
    <t>Calculate by Separate Category of Income</t>
  </si>
  <si>
    <t>(a) EIN or Reference ID Number of the foreign corporation (see instructions)</t>
  </si>
  <si>
    <t>(b)(1) November 2, 2017 Post-1986 E&amp;P in Functional Currency</t>
  </si>
  <si>
    <t>(b)(2) Check box if Alternative Method for Calculating E&amp;P Elected in Column (b)(1)</t>
  </si>
  <si>
    <t>(c) November 2, 2017 Post-1986 Previously Taxed E&amp;P in Functional Currency</t>
  </si>
  <si>
    <t>(d) November 2, 2017 Post-1986 E&amp;P Attributable to ECI in Functional Currency</t>
  </si>
  <si>
    <t>(e) November 2, 2017 Accumulated Post-1986 Deferred Foreign Income in Functional Currency (column (b)(1) less columns (c) and (d))</t>
  </si>
  <si>
    <t>(f) December 31, 2017 Post-1986 E&amp;P in Functional Currency</t>
  </si>
  <si>
    <t>(g) December 31, 2017 Post-1986 Previously Taxed E&amp;P in Functional Currency</t>
  </si>
  <si>
    <t>(h) December 31, 2017 Post-1986 E&amp;P Attributable to ECI in Functional Currency</t>
  </si>
  <si>
    <t>(i) December 31, 2017 Accumulated Post-1986 Deferred Foreign Income in Functional Currency (column (f) less columns (g) and (h))</t>
  </si>
  <si>
    <t>Worksheet C</t>
  </si>
  <si>
    <t>U.S. Shareholder's Aggregate Foreign Earnings &amp; Profits Deficit</t>
  </si>
  <si>
    <t>Name of E&amp;P Deficit Corporation</t>
  </si>
  <si>
    <t>(a) EIN or Reference ID number of the foreign corporation</t>
  </si>
  <si>
    <t>(b) November 2, 2017 Post 1986 E&amp;P Deficit in Functional Currency</t>
  </si>
  <si>
    <t>(c) 12/31/17 Spot Rate (see instructions)</t>
  </si>
  <si>
    <t>(e) U.S. Shareholder's Pro Rata Share of Column (d)</t>
  </si>
  <si>
    <t>Worksheet D</t>
  </si>
  <si>
    <t>U.S. Shareholder's Aggregate Foreign Cash Position</t>
  </si>
  <si>
    <t>Enter amounts in U.S. Dollars</t>
  </si>
  <si>
    <t>Name of Specified Foreign Corporation</t>
  </si>
  <si>
    <t>(b) Cash position at Close of the Last Tax Year Prior to the Year Referenced in Column (d). Enter amount from Worksheet E, column (b)(3)</t>
  </si>
  <si>
    <t>(c) Pro Rata Share of Column (b)</t>
  </si>
  <si>
    <t>(d) Cash position at Close of the Last Tax Year Which Ends Before November 2, 2017. Enter amount from Worksheet E, column (c)(3)</t>
  </si>
  <si>
    <t>(e) Pro Rata Share of Column (d)</t>
  </si>
  <si>
    <t>(f) Cash position at Close of the Last Tax year Beginning Before January 1, 2016. Enter amount from Worksheet E, column (d)(3)</t>
  </si>
  <si>
    <t>(g) Pro Rata Share of Column (f)</t>
  </si>
  <si>
    <t>Total of Column (g)</t>
  </si>
  <si>
    <t>Combine Totals of Columns (c) and (e) and Divide by Two</t>
  </si>
  <si>
    <t>Aggregate Cash Position Taken Into Account on the 2017 Tax Return</t>
  </si>
  <si>
    <t>Aggregate Cash Position Taken Into Account on the 2018 Tax Return</t>
  </si>
  <si>
    <r>
      <rPr>
        <b/>
        <sz val="11"/>
        <color theme="1"/>
        <rFont val="Calibri"/>
        <family val="2"/>
        <scheme val="minor"/>
      </rPr>
      <t>Aggregate Foreign Cash Position.</t>
    </r>
    <r>
      <rPr>
        <sz val="11"/>
        <color theme="1"/>
        <rFont val="Calibri"/>
        <family val="2"/>
        <scheme val="minor"/>
      </rPr>
      <t xml:space="preserve"> Larger of Total Amount in Columns (g) or (h)</t>
    </r>
  </si>
  <si>
    <t>Worksheet E</t>
  </si>
  <si>
    <t>U.S. Shareholder's Aggregate Foreign Cash Position - Detail</t>
  </si>
  <si>
    <t>(b)(1) Cash Position Other than Derivative Financial Instruments and Hedging Transactions</t>
  </si>
  <si>
    <t>(b)(2) Cash Position from Derivative Financial Instruments and Hedging Transactions</t>
  </si>
  <si>
    <t>(b)(3) Cash position at Close of the Last Taxable Year Prior to the Year Referenced in Column (c)(3) (sum columns (b)(1) and (b)(2))</t>
  </si>
  <si>
    <t>(c)(1) Cash Position Other than Derivative Financial Instruments and Hedging transactions</t>
  </si>
  <si>
    <t>(c)(2) Cash Position from Derivative Financial Instruments and Hedging transactions</t>
  </si>
  <si>
    <t>(c)(3) Cash position at Close of the Last Taxable Year Which Ends Before November 2, 2017 (sum columns (c)(1) and (c)(2))</t>
  </si>
  <si>
    <t>(d)(1) Cash Position Other than Derivative Financial Instruments and Hedging transactions</t>
  </si>
  <si>
    <t>(d)(2) Cash Position from Derivative Financial Instruments and Hedging transactions</t>
  </si>
  <si>
    <t>(d)(3) Cash position at Close of the Last Taxable Year Beginning Before January 1, 2018 (sum columns (d)(1) and (d)(2))</t>
  </si>
  <si>
    <t>(b) Last Taxable Year Prior to Year Referenced in Column (c)</t>
  </si>
  <si>
    <t>(c) Last Taxable Year Which Ends Before Nov 2, 2017</t>
  </si>
  <si>
    <t>(d) Last Taxable Year Beginning Before January 1, 2018</t>
  </si>
  <si>
    <t>Worksheet for Passive Category Income</t>
  </si>
  <si>
    <t>Worksheet for General Category Income</t>
  </si>
  <si>
    <t>Worksheet for 901(j) Income</t>
  </si>
  <si>
    <t>Worksheet for Income Re-sourced by Treaty</t>
  </si>
  <si>
    <t>Worksheet for Lump-sum Distributions</t>
  </si>
  <si>
    <t>Worksheet G</t>
  </si>
  <si>
    <t>Foreign Taxes Deemed Paid by Domestic Corporation For tax years of foreign corporations whose last taxable year, beginning before January 1, 2018, ends during the U.S. shareholder's 2017 tax year</t>
  </si>
  <si>
    <t>(b) EIN or Reference ID Number of K-1 Issuer (if any)</t>
  </si>
  <si>
    <t>(f) Post-1986 Undistributed Earnings in Functional Currency</t>
  </si>
  <si>
    <t>(g) Divide Column (e)(2) by Column (f) (capped at 100%)</t>
  </si>
  <si>
    <t>(h) Opening Balance in Post-1986 Foreign Income Taxes</t>
  </si>
  <si>
    <t>(i) Foreign Taxes Paid for Tax Year Indicated</t>
  </si>
  <si>
    <t>(j) Foreign Taxes Deemed Paid for Tax Year Indicated</t>
  </si>
  <si>
    <t>(l) Taxes Deemed Paid (multiply column (g) by column (k))</t>
  </si>
  <si>
    <t>(k) Post-1986 Foreign Income Taxes (add columns (h), (i), and (j)</t>
  </si>
  <si>
    <t>IRS Country Code List</t>
  </si>
  <si>
    <t>Source:</t>
  </si>
  <si>
    <t>https://www.irs.gov/e-file-providers/foreign-country-code-listing-for-modernized-e-file</t>
  </si>
  <si>
    <t>Country Name</t>
  </si>
  <si>
    <t>Country Code</t>
  </si>
  <si>
    <t>Afghanistan</t>
  </si>
  <si>
    <t>AF</t>
  </si>
  <si>
    <t>Akrotiri</t>
  </si>
  <si>
    <t>AX</t>
  </si>
  <si>
    <t>Albania</t>
  </si>
  <si>
    <t>AL</t>
  </si>
  <si>
    <t>Algeria</t>
  </si>
  <si>
    <t>AG</t>
  </si>
  <si>
    <t>American Samoa</t>
  </si>
  <si>
    <t>AQ</t>
  </si>
  <si>
    <t>Andorra</t>
  </si>
  <si>
    <t>AN</t>
  </si>
  <si>
    <t>Angola</t>
  </si>
  <si>
    <t>AO</t>
  </si>
  <si>
    <t>Anguilla</t>
  </si>
  <si>
    <t>AV</t>
  </si>
  <si>
    <t>Antarctica</t>
  </si>
  <si>
    <t>AY</t>
  </si>
  <si>
    <t>Antigua &amp; Barbuda</t>
  </si>
  <si>
    <t>AC</t>
  </si>
  <si>
    <t>Argentina</t>
  </si>
  <si>
    <t>AR</t>
  </si>
  <si>
    <t>Armenia</t>
  </si>
  <si>
    <t>AM</t>
  </si>
  <si>
    <t>Aruba</t>
  </si>
  <si>
    <t>AA</t>
  </si>
  <si>
    <t>Ashmore and Cartier Islands</t>
  </si>
  <si>
    <t>AT</t>
  </si>
  <si>
    <t>Australia</t>
  </si>
  <si>
    <t>AS</t>
  </si>
  <si>
    <t>Austria</t>
  </si>
  <si>
    <t>AU</t>
  </si>
  <si>
    <t>Azerbaijan</t>
  </si>
  <si>
    <t>AJ</t>
  </si>
  <si>
    <t>Bahamas</t>
  </si>
  <si>
    <t>BF</t>
  </si>
  <si>
    <t>Bahrain</t>
  </si>
  <si>
    <t>BA</t>
  </si>
  <si>
    <t>Baker Island</t>
  </si>
  <si>
    <t>FQ</t>
  </si>
  <si>
    <t>Bangladesh</t>
  </si>
  <si>
    <t>BG</t>
  </si>
  <si>
    <t>Barbados</t>
  </si>
  <si>
    <t>BB</t>
  </si>
  <si>
    <t>Belarus</t>
  </si>
  <si>
    <t>BO</t>
  </si>
  <si>
    <t>Belgium</t>
  </si>
  <si>
    <t>BE</t>
  </si>
  <si>
    <t>Belize</t>
  </si>
  <si>
    <t>BH</t>
  </si>
  <si>
    <t>Benin</t>
  </si>
  <si>
    <t>BN</t>
  </si>
  <si>
    <t>Bermuda</t>
  </si>
  <si>
    <t>BD</t>
  </si>
  <si>
    <t>Bhutan</t>
  </si>
  <si>
    <t>BT</t>
  </si>
  <si>
    <t>Bolivia</t>
  </si>
  <si>
    <t>BL</t>
  </si>
  <si>
    <t>Bosnia-Herzegovina</t>
  </si>
  <si>
    <t>BK</t>
  </si>
  <si>
    <t>Botswana</t>
  </si>
  <si>
    <t>BC</t>
  </si>
  <si>
    <t>Bouvet Island</t>
  </si>
  <si>
    <t>BV</t>
  </si>
  <si>
    <t>Brazil</t>
  </si>
  <si>
    <t>BR</t>
  </si>
  <si>
    <t>British Indian Ocean Territory</t>
  </si>
  <si>
    <t>IO</t>
  </si>
  <si>
    <t>British Virgin Islands</t>
  </si>
  <si>
    <t>VI</t>
  </si>
  <si>
    <t>Brunei</t>
  </si>
  <si>
    <t>BX</t>
  </si>
  <si>
    <t>Bulgaria</t>
  </si>
  <si>
    <t>BU</t>
  </si>
  <si>
    <t>Burkina Faso</t>
  </si>
  <si>
    <t>UV</t>
  </si>
  <si>
    <t>Burma</t>
  </si>
  <si>
    <t>BM</t>
  </si>
  <si>
    <t>Burundi</t>
  </si>
  <si>
    <t>BY</t>
  </si>
  <si>
    <t>Cambodia</t>
  </si>
  <si>
    <t>CB</t>
  </si>
  <si>
    <t>Cameroon</t>
  </si>
  <si>
    <t>CM</t>
  </si>
  <si>
    <t>Canada</t>
  </si>
  <si>
    <t>CA</t>
  </si>
  <si>
    <t>Cape Verde</t>
  </si>
  <si>
    <t>CV</t>
  </si>
  <si>
    <t>Cayman Islands</t>
  </si>
  <si>
    <t>CJ</t>
  </si>
  <si>
    <t>Central African Republic</t>
  </si>
  <si>
    <t>CT</t>
  </si>
  <si>
    <t>Chad</t>
  </si>
  <si>
    <t>CD</t>
  </si>
  <si>
    <t>Chile</t>
  </si>
  <si>
    <t>CI</t>
  </si>
  <si>
    <t>China</t>
  </si>
  <si>
    <t>CH</t>
  </si>
  <si>
    <t>Christmas Island</t>
  </si>
  <si>
    <t>KT</t>
  </si>
  <si>
    <t>Clipperton Island</t>
  </si>
  <si>
    <t>IP</t>
  </si>
  <si>
    <t>Cocos (Keeling) Islands</t>
  </si>
  <si>
    <t>CK</t>
  </si>
  <si>
    <t>Colombia</t>
  </si>
  <si>
    <t>CO</t>
  </si>
  <si>
    <t>Comoros</t>
  </si>
  <si>
    <t>CN</t>
  </si>
  <si>
    <t>Congo (Brazzaville)</t>
  </si>
  <si>
    <t>CF</t>
  </si>
  <si>
    <t>Congo (Kinshasa)</t>
  </si>
  <si>
    <t>CG</t>
  </si>
  <si>
    <t>Cook Islands</t>
  </si>
  <si>
    <t>CW</t>
  </si>
  <si>
    <t>Coral Sea Islands</t>
  </si>
  <si>
    <t>CR</t>
  </si>
  <si>
    <t>Costa Rica</t>
  </si>
  <si>
    <t>CS</t>
  </si>
  <si>
    <t>Cote D'Ivoire (Ivory Coast)</t>
  </si>
  <si>
    <t>IV</t>
  </si>
  <si>
    <t>Croatia</t>
  </si>
  <si>
    <t>HR</t>
  </si>
  <si>
    <t>Cuba</t>
  </si>
  <si>
    <t>CU</t>
  </si>
  <si>
    <t>Curacao</t>
  </si>
  <si>
    <t>UC</t>
  </si>
  <si>
    <t>Cyprus</t>
  </si>
  <si>
    <t>CY</t>
  </si>
  <si>
    <t>Czech Republic</t>
  </si>
  <si>
    <t>EZ</t>
  </si>
  <si>
    <t>Denmark</t>
  </si>
  <si>
    <t>DA</t>
  </si>
  <si>
    <t>Dhekelia</t>
  </si>
  <si>
    <t>DX</t>
  </si>
  <si>
    <t>Djibouti</t>
  </si>
  <si>
    <t>DJ</t>
  </si>
  <si>
    <t>Dominica</t>
  </si>
  <si>
    <t>DO</t>
  </si>
  <si>
    <t>Dominican Republic</t>
  </si>
  <si>
    <t>DR</t>
  </si>
  <si>
    <t>East Timor</t>
  </si>
  <si>
    <t>TT</t>
  </si>
  <si>
    <t>Ecuador</t>
  </si>
  <si>
    <t>EC</t>
  </si>
  <si>
    <t>Egypt</t>
  </si>
  <si>
    <t>EG</t>
  </si>
  <si>
    <t>El Salvador</t>
  </si>
  <si>
    <t>ES</t>
  </si>
  <si>
    <t>Equatorial Guinea</t>
  </si>
  <si>
    <t>EK</t>
  </si>
  <si>
    <t>Eritrea</t>
  </si>
  <si>
    <t>ER</t>
  </si>
  <si>
    <t>Estonia</t>
  </si>
  <si>
    <t>EN</t>
  </si>
  <si>
    <t>Ethiopia</t>
  </si>
  <si>
    <t>ET</t>
  </si>
  <si>
    <t>Falkland Islands (Islas Malvinas)</t>
  </si>
  <si>
    <t>FK</t>
  </si>
  <si>
    <t>Faroe Islands</t>
  </si>
  <si>
    <t>FO</t>
  </si>
  <si>
    <t>Federated States of Micronesia</t>
  </si>
  <si>
    <t>FM</t>
  </si>
  <si>
    <t>Fiji</t>
  </si>
  <si>
    <t>FJ</t>
  </si>
  <si>
    <t>Finland</t>
  </si>
  <si>
    <t>FI</t>
  </si>
  <si>
    <t>France</t>
  </si>
  <si>
    <t>FR</t>
  </si>
  <si>
    <t>French Polynesia</t>
  </si>
  <si>
    <t>FP</t>
  </si>
  <si>
    <t>French Southern and Antarctic Lands</t>
  </si>
  <si>
    <t>FS</t>
  </si>
  <si>
    <t>Gabon</t>
  </si>
  <si>
    <t>GB</t>
  </si>
  <si>
    <t>The Gambia</t>
  </si>
  <si>
    <t>GA</t>
  </si>
  <si>
    <t>Georgia</t>
  </si>
  <si>
    <t>GG</t>
  </si>
  <si>
    <t>Germany</t>
  </si>
  <si>
    <t>GM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</si>
  <si>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</si>
  <si>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</si>
  <si>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</si>
  <si>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</si>
  <si>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</si>
  <si>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</si>
  <si>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</si>
  <si>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</si>
  <si>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</si>
  <si>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GJ</t>
  </si>
  <si>
    <t>Guam</t>
  </si>
  <si>
    <t>GQ</t>
  </si>
  <si>
    <t>Guatemala</t>
  </si>
  <si>
    <t>GT</t>
  </si>
  <si>
    <t>Guernsey</t>
  </si>
  <si>
    <t>GK</t>
  </si>
  <si>
    <t>Guinea</t>
  </si>
  <si>
    <t>GV</t>
  </si>
  <si>
    <t>Guinea-Bissau</t>
  </si>
  <si>
    <t>PU</t>
  </si>
  <si>
    <t>Guyana</t>
  </si>
  <si>
    <t>GY</t>
  </si>
  <si>
    <t>Haiti</t>
  </si>
  <si>
    <t>HA</t>
  </si>
  <si>
    <t>Heard Island and McDonald Islands</t>
  </si>
  <si>
    <t>HM</t>
  </si>
  <si>
    <t>Holy See</t>
  </si>
  <si>
    <t>VT</t>
  </si>
  <si>
    <t>Honduras</t>
  </si>
  <si>
    <t>HO</t>
  </si>
  <si>
    <t>Hong Kong</t>
  </si>
  <si>
    <t>HK</t>
  </si>
  <si>
    <t>Howland Island</t>
  </si>
  <si>
    <t>HQ</t>
  </si>
  <si>
    <t>Hungary</t>
  </si>
  <si>
    <t>HU</t>
  </si>
  <si>
    <t>Iceland</t>
  </si>
  <si>
    <t>IC</t>
  </si>
  <si>
    <t>India</t>
  </si>
  <si>
    <t>IN</t>
  </si>
  <si>
    <t>Indonesia</t>
  </si>
  <si>
    <t>ID</t>
  </si>
  <si>
    <t>Iran</t>
  </si>
  <si>
    <t>IR</t>
  </si>
  <si>
    <t>Iraq</t>
  </si>
  <si>
    <t>IZ</t>
  </si>
  <si>
    <t>Ireland</t>
  </si>
  <si>
    <t>EI</t>
  </si>
  <si>
    <t>Israel</t>
  </si>
  <si>
    <t>IS</t>
  </si>
  <si>
    <t>Italy</t>
  </si>
  <si>
    <t>IT</t>
  </si>
  <si>
    <t>Jamaica</t>
  </si>
  <si>
    <t>JM</t>
  </si>
  <si>
    <t>Jan Mayen</t>
  </si>
  <si>
    <t>JN</t>
  </si>
  <si>
    <t>Japan</t>
  </si>
  <si>
    <t>JA</t>
  </si>
  <si>
    <t>Jarvis Island</t>
  </si>
  <si>
    <t>DQ</t>
  </si>
  <si>
    <t>Jersey</t>
  </si>
  <si>
    <t>JE</t>
  </si>
  <si>
    <t>Johnston Atoll</t>
  </si>
  <si>
    <t>JQ</t>
  </si>
  <si>
    <t>Jordan</t>
  </si>
  <si>
    <t>JO</t>
  </si>
  <si>
    <t>Kazakhstan</t>
  </si>
  <si>
    <t>KZ</t>
  </si>
  <si>
    <t>Kenya</t>
  </si>
  <si>
    <t>KE</t>
  </si>
  <si>
    <t>Kingman Reef</t>
  </si>
  <si>
    <t>KQ</t>
  </si>
  <si>
    <t>Kiribati</t>
  </si>
  <si>
    <t>KR</t>
  </si>
  <si>
    <t>Korea, Democratic People's Republic of (North)</t>
  </si>
  <si>
    <t>KN</t>
  </si>
  <si>
    <t>Korea, Republic of (South)</t>
  </si>
  <si>
    <t>KS</t>
  </si>
  <si>
    <t>Kosovo</t>
  </si>
  <si>
    <t>KV</t>
  </si>
  <si>
    <t>Kuwait</t>
  </si>
  <si>
    <t>KU</t>
  </si>
  <si>
    <t>Kyrgyzstan</t>
  </si>
  <si>
    <t>KG</t>
  </si>
  <si>
    <t>Laos</t>
  </si>
  <si>
    <t>LA</t>
  </si>
  <si>
    <t>Latvia</t>
  </si>
  <si>
    <t>LG</t>
  </si>
  <si>
    <t>Lebanon</t>
  </si>
  <si>
    <t>LE</t>
  </si>
  <si>
    <t>Lesotho</t>
  </si>
  <si>
    <t>LT</t>
  </si>
  <si>
    <t>Liberia</t>
  </si>
  <si>
    <t>LI</t>
  </si>
  <si>
    <t>Libya</t>
  </si>
  <si>
    <t>LY</t>
  </si>
  <si>
    <t>Liechtenstein</t>
  </si>
  <si>
    <t>LS</t>
  </si>
  <si>
    <t>Lithuania</t>
  </si>
  <si>
    <t>LH</t>
  </si>
  <si>
    <t>Luxembourg</t>
  </si>
  <si>
    <t>LU</t>
  </si>
  <si>
    <t>Macau</t>
  </si>
  <si>
    <t>MC</t>
  </si>
  <si>
    <t>Macedonia</t>
  </si>
  <si>
    <t>MK</t>
  </si>
  <si>
    <t>Madagascar</t>
  </si>
  <si>
    <t>MA</t>
  </si>
  <si>
    <t>Malawi</t>
  </si>
  <si>
    <t>MI</t>
  </si>
  <si>
    <t>Malaysia</t>
  </si>
  <si>
    <t>MY</t>
  </si>
  <si>
    <t>Maldives</t>
  </si>
  <si>
    <t>MV</t>
  </si>
  <si>
    <t>Mali</t>
  </si>
  <si>
    <t>ML</t>
  </si>
  <si>
    <t>Malta</t>
  </si>
  <si>
    <t>MT</t>
  </si>
  <si>
    <t>Man, Isle of</t>
  </si>
  <si>
    <t>IM</t>
  </si>
  <si>
    <t>Marshall Islands</t>
  </si>
  <si>
    <t>RM</t>
  </si>
  <si>
    <t>Mauritania</t>
  </si>
  <si>
    <t>MR</t>
  </si>
  <si>
    <t>Mauritius</t>
  </si>
  <si>
    <t>MP</t>
  </si>
  <si>
    <t>Mexico</t>
  </si>
  <si>
    <t>MX</t>
  </si>
  <si>
    <t>Midway Islands</t>
  </si>
  <si>
    <t>MQ</t>
  </si>
  <si>
    <t>Moldova</t>
  </si>
  <si>
    <t>MD</t>
  </si>
  <si>
    <t>Monaco</t>
  </si>
  <si>
    <t>MN</t>
  </si>
  <si>
    <t>Mongolia</t>
  </si>
  <si>
    <t>MG</t>
  </si>
  <si>
    <t>Montenegro</t>
  </si>
  <si>
    <t>MJ</t>
  </si>
  <si>
    <t>Montserrat</t>
  </si>
  <si>
    <t>MH</t>
  </si>
  <si>
    <t>Morocco</t>
  </si>
  <si>
    <t>MO</t>
  </si>
  <si>
    <t>Mozambique</t>
  </si>
  <si>
    <t>MZ</t>
  </si>
  <si>
    <t>Namibia</t>
  </si>
  <si>
    <t>WA</t>
  </si>
  <si>
    <t>Nauru</t>
  </si>
  <si>
    <t>NR</t>
  </si>
  <si>
    <t>Navassa Island</t>
  </si>
  <si>
    <t>BQ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</si>
  <si>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</si>
  <si>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</si>
  <si>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</si>
  <si>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</si>
  <si>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</si>
  <si>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</si>
  <si>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</si>
  <si>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</si>
  <si>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</si>
  <si>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NU</t>
  </si>
  <si>
    <t>Niger</t>
  </si>
  <si>
    <t>NG</t>
  </si>
  <si>
    <t>Nigeria</t>
  </si>
  <si>
    <t>NI</t>
  </si>
  <si>
    <t>Niue</t>
  </si>
  <si>
    <t>NE</t>
  </si>
  <si>
    <t>Norfolk Island</t>
  </si>
  <si>
    <t>NF</t>
  </si>
  <si>
    <t>Northern Mariana Islands</t>
  </si>
  <si>
    <t>CQ</t>
  </si>
  <si>
    <t>Norway</t>
  </si>
  <si>
    <t>NO</t>
  </si>
  <si>
    <t>Oman</t>
  </si>
  <si>
    <t>MU</t>
  </si>
  <si>
    <t>Other Country</t>
  </si>
  <si>
    <t>OC</t>
  </si>
  <si>
    <t>Pakistan</t>
  </si>
  <si>
    <t>PK</t>
  </si>
  <si>
    <t>Palau</t>
  </si>
  <si>
    <t>PS</t>
  </si>
  <si>
    <t>Palmyra Atoll</t>
  </si>
  <si>
    <t>LQ</t>
  </si>
  <si>
    <t>Panama</t>
  </si>
  <si>
    <t>PM</t>
  </si>
  <si>
    <t>Papua-New Guinea</t>
  </si>
  <si>
    <t>PP</t>
  </si>
  <si>
    <t>Paracel Islands</t>
  </si>
  <si>
    <t>PF</t>
  </si>
  <si>
    <t>Paraguay</t>
  </si>
  <si>
    <t>PA</t>
  </si>
  <si>
    <t>Peru</t>
  </si>
  <si>
    <t>PE</t>
  </si>
  <si>
    <t>Philippines</t>
  </si>
  <si>
    <t>RP</t>
  </si>
  <si>
    <t>Pitcairn Islands</t>
  </si>
  <si>
    <t>PC</t>
  </si>
  <si>
    <t>Poland</t>
  </si>
  <si>
    <t>PL</t>
  </si>
  <si>
    <t>Portugal</t>
  </si>
  <si>
    <t>PO</t>
  </si>
  <si>
    <t>Puerto Rico</t>
  </si>
  <si>
    <t>RQ</t>
  </si>
  <si>
    <t>Qatar</t>
  </si>
  <si>
    <t>QA</t>
  </si>
  <si>
    <t>Romania</t>
  </si>
  <si>
    <t>RO</t>
  </si>
  <si>
    <t>Russia</t>
  </si>
  <si>
    <t>RS</t>
  </si>
  <si>
    <t>Rwanda</t>
  </si>
  <si>
    <t>RW</t>
  </si>
  <si>
    <t>Saint Barthelemy</t>
  </si>
  <si>
    <t>TB</t>
  </si>
  <si>
    <t>Saint Martin</t>
  </si>
  <si>
    <t>RN</t>
  </si>
  <si>
    <t>Samoa</t>
  </si>
  <si>
    <t>WS</t>
  </si>
  <si>
    <t>San Marino</t>
  </si>
  <si>
    <t>SM</t>
  </si>
  <si>
    <t>Sao Tome and Principe</t>
  </si>
  <si>
    <t>TP</t>
  </si>
  <si>
    <t>Saudi Arabia</t>
  </si>
  <si>
    <t>SA</t>
  </si>
  <si>
    <t>Senegal</t>
  </si>
  <si>
    <t>SG</t>
  </si>
  <si>
    <t>Serbia</t>
  </si>
  <si>
    <t>RI</t>
  </si>
  <si>
    <t>Seychelles</t>
  </si>
  <si>
    <t>SE</t>
  </si>
  <si>
    <t>Sierra Leone</t>
  </si>
  <si>
    <t>SL</t>
  </si>
  <si>
    <t>Singapore</t>
  </si>
  <si>
    <t>SN</t>
  </si>
  <si>
    <t>Sint Maarten</t>
  </si>
  <si>
    <t>NN</t>
  </si>
  <si>
    <t>Slovakia</t>
  </si>
  <si>
    <t>LO</t>
  </si>
  <si>
    <t>Slovenia</t>
  </si>
  <si>
    <t>SI</t>
  </si>
  <si>
    <t>Solomon Islands</t>
  </si>
  <si>
    <t>BP</t>
  </si>
  <si>
    <t>Somalia</t>
  </si>
  <si>
    <t>SO</t>
  </si>
  <si>
    <t>South Africa</t>
  </si>
  <si>
    <t>SF</t>
  </si>
  <si>
    <t>South Georgia and the South Sandwich Islands</t>
  </si>
  <si>
    <t>SX</t>
  </si>
  <si>
    <t>South Sudan</t>
  </si>
  <si>
    <t>OD</t>
  </si>
  <si>
    <t>Spain</t>
  </si>
  <si>
    <t>SP</t>
  </si>
  <si>
    <t>Spratly Islands</t>
  </si>
  <si>
    <t>PG</t>
  </si>
  <si>
    <t>Sri Lanka</t>
  </si>
  <si>
    <t>CE</t>
  </si>
  <si>
    <t>St. Helena</t>
  </si>
  <si>
    <t>SH</t>
  </si>
  <si>
    <t>St. Kitts and Nevis</t>
  </si>
  <si>
    <t>SC</t>
  </si>
  <si>
    <t>St. Lucia Island</t>
  </si>
  <si>
    <t>ST</t>
  </si>
  <si>
    <t>St. Pierre and Miquelon</t>
  </si>
  <si>
    <t>SB</t>
  </si>
  <si>
    <t>St. Vincent and the Grenadines</t>
  </si>
  <si>
    <t>VC</t>
  </si>
  <si>
    <t>Sudan</t>
  </si>
  <si>
    <t>SU</t>
  </si>
  <si>
    <t>Suriname</t>
  </si>
  <si>
    <t>NS</t>
  </si>
  <si>
    <t>Svalbard</t>
  </si>
  <si>
    <t>SV</t>
  </si>
  <si>
    <t>Swaziland</t>
  </si>
  <si>
    <t>WZ</t>
  </si>
  <si>
    <t>Sweden</t>
  </si>
  <si>
    <t>SW</t>
  </si>
  <si>
    <t>Switzerland</t>
  </si>
  <si>
    <t>SZ</t>
  </si>
  <si>
    <t>Syria</t>
  </si>
  <si>
    <t>SY</t>
  </si>
  <si>
    <t>Taiwan</t>
  </si>
  <si>
    <t>TW</t>
  </si>
  <si>
    <t>Tajikistan</t>
  </si>
  <si>
    <t>TI</t>
  </si>
  <si>
    <t>Tanzania</t>
  </si>
  <si>
    <t>TZ</t>
  </si>
  <si>
    <t>Thailand</t>
  </si>
  <si>
    <t>TH</t>
  </si>
  <si>
    <t>Togo</t>
  </si>
  <si>
    <t>TO</t>
  </si>
  <si>
    <t>Tokelau</t>
  </si>
  <si>
    <t>TL</t>
  </si>
  <si>
    <t>Tonga</t>
  </si>
  <si>
    <t>TN</t>
  </si>
  <si>
    <t>Trinidad and Tobago</t>
  </si>
  <si>
    <t>TD</t>
  </si>
  <si>
    <t>Tunisia</t>
  </si>
  <si>
    <t>TS</t>
  </si>
  <si>
    <t>Turkey</t>
  </si>
  <si>
    <t>TU</t>
  </si>
  <si>
    <t>Turkmenistan</t>
  </si>
  <si>
    <t>TX</t>
  </si>
  <si>
    <t>Turks and Caicos Islands</t>
  </si>
  <si>
    <t>TK</t>
  </si>
  <si>
    <t>Tuvalu</t>
  </si>
  <si>
    <t>TV</t>
  </si>
  <si>
    <t>Uganda</t>
  </si>
  <si>
    <t>UG</t>
  </si>
  <si>
    <t>Ukraine</t>
  </si>
  <si>
    <t>UP</t>
  </si>
  <si>
    <t>United Arab Emirates</t>
  </si>
  <si>
    <t>AE</t>
  </si>
  <si>
    <t>United Kingdom (England, Northern Ireland, Scotland, and Wales)</t>
  </si>
  <si>
    <t>UK</t>
  </si>
  <si>
    <t>Uruguay</t>
  </si>
  <si>
    <t>UY</t>
  </si>
  <si>
    <t>Uzbekistan</t>
  </si>
  <si>
    <t>UZ</t>
  </si>
  <si>
    <t>Vanuatu</t>
  </si>
  <si>
    <t>NH</t>
  </si>
  <si>
    <t>Venezuela</t>
  </si>
  <si>
    <t>VE</t>
  </si>
  <si>
    <t>Vietnam</t>
  </si>
  <si>
    <t>VM</t>
  </si>
  <si>
    <t>Virgin Islands</t>
  </si>
  <si>
    <t>VQ</t>
  </si>
  <si>
    <t>Wake Island</t>
  </si>
  <si>
    <t>WQ</t>
  </si>
  <si>
    <t>Wallis and Futuna</t>
  </si>
  <si>
    <t>WF</t>
  </si>
  <si>
    <t>Western Sahara</t>
  </si>
  <si>
    <t>WI</t>
  </si>
  <si>
    <t>Yemen (Aden)</t>
  </si>
  <si>
    <t>YM</t>
  </si>
  <si>
    <t>Zambia</t>
  </si>
  <si>
    <t>ZA</t>
  </si>
  <si>
    <t>Zimbabwe</t>
  </si>
  <si>
    <t>ZI</t>
  </si>
  <si>
    <t>(d) Country of Incorporation</t>
  </si>
  <si>
    <t>Full Name</t>
  </si>
  <si>
    <t>(1) U.S. Dollars</t>
  </si>
  <si>
    <t>(2) Functional Currency</t>
  </si>
  <si>
    <t>(e) Section 965(a) Inclusion</t>
  </si>
  <si>
    <t>Worksheet for 901(j) Category Income</t>
  </si>
  <si>
    <r>
      <rPr>
        <b/>
        <i/>
        <sz val="13"/>
        <rFont val="Arial"/>
      </rPr>
      <t>TREASURY REPORTING RATES OF EXCHANGE AS OF DECEMBER 31, 2017</t>
    </r>
  </si>
  <si>
    <r>
      <rPr>
        <b/>
        <i/>
        <sz val="16"/>
        <rFont val="Arial"/>
      </rPr>
      <t>DEPARTMENT OF THE TREASURY</t>
    </r>
  </si>
  <si>
    <r>
      <rPr>
        <b/>
        <i/>
        <sz val="16"/>
        <rFont val="Arial"/>
      </rPr>
      <t>BUREAU OF FISCAL SERVICE</t>
    </r>
  </si>
  <si>
    <r>
      <rPr>
        <b/>
        <i/>
        <sz val="16"/>
        <rFont val="Arial"/>
      </rPr>
      <t>FUNDS MANAGEMENT DIVISION</t>
    </r>
  </si>
  <si>
    <r>
      <rPr>
        <b/>
        <i/>
        <sz val="16"/>
        <rFont val="Arial"/>
      </rPr>
      <t>[202] 874-7994</t>
    </r>
  </si>
  <si>
    <r>
      <rPr>
        <u/>
        <sz val="12"/>
        <rFont val="Arial"/>
      </rPr>
      <t>https://www.fiscal.treasury.gov/fsreports/rpt/treasRptRateExch/treasRptRateExch home.htm</t>
    </r>
  </si>
  <si>
    <t xml:space="preserve">AFGHANISTAN </t>
  </si>
  <si>
    <t xml:space="preserve">ALBANIA </t>
  </si>
  <si>
    <t xml:space="preserve">ALGERIA </t>
  </si>
  <si>
    <t xml:space="preserve">ANGOLA </t>
  </si>
  <si>
    <t>ARGENTINA</t>
  </si>
  <si>
    <t>PESO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</si>
  <si>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</si>
  <si>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</si>
  <si>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</si>
  <si>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</si>
  <si>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BAHAMAS </t>
  </si>
  <si>
    <t xml:space="preserve">BAHRAIN </t>
  </si>
  <si>
    <t xml:space="preserve">BANGLADESH </t>
  </si>
  <si>
    <t xml:space="preserve">BARBADOS </t>
  </si>
  <si>
    <t xml:space="preserve">BELARUS </t>
  </si>
  <si>
    <t>BELGIUM</t>
  </si>
  <si>
    <t>EURO</t>
  </si>
  <si>
    <t xml:space="preserve">BELIZE </t>
  </si>
  <si>
    <t xml:space="preserve">BENIN </t>
  </si>
  <si>
    <t xml:space="preserve">BERMUDA </t>
  </si>
  <si>
    <t xml:space="preserve">BOLIVIA </t>
  </si>
  <si>
    <t>BOSNIA</t>
  </si>
  <si>
    <t>HERCEGOVINA MARKA</t>
  </si>
  <si>
    <t xml:space="preserve">BOTSWANA </t>
  </si>
  <si>
    <t xml:space="preserve">BRAZIL </t>
  </si>
  <si>
    <t xml:space="preserve">BRUNEI </t>
  </si>
  <si>
    <t xml:space="preserve">BULGARIA </t>
  </si>
  <si>
    <t xml:space="preserve">BURKINA FASO </t>
  </si>
  <si>
    <t>KYAT</t>
  </si>
  <si>
    <t xml:space="preserve">BURUNDI </t>
  </si>
  <si>
    <t xml:space="preserve">CAMBODIA (KHMER)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</si>
  <si>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</si>
  <si>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</si>
  <si>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</si>
  <si>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</si>
  <si>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REPUBLIC </t>
  </si>
  <si>
    <t xml:space="preserve">CHAD </t>
  </si>
  <si>
    <t xml:space="preserve">CHILE </t>
  </si>
  <si>
    <t xml:space="preserve">CHINA </t>
  </si>
  <si>
    <t xml:space="preserve">COLOMBIA </t>
  </si>
  <si>
    <t xml:space="preserve">COMOROS </t>
  </si>
  <si>
    <t xml:space="preserve">CONGO </t>
  </si>
  <si>
    <t xml:space="preserve">CONGO, DEM. REP </t>
  </si>
  <si>
    <t xml:space="preserve">COSTA RICA </t>
  </si>
  <si>
    <t xml:space="preserve">COTE D'IVOIRE </t>
  </si>
  <si>
    <t xml:space="preserve">CROATIA </t>
  </si>
  <si>
    <t>CUBA</t>
  </si>
  <si>
    <t>CYPRUS</t>
  </si>
  <si>
    <t xml:space="preserve">CZECH </t>
  </si>
  <si>
    <t xml:space="preserve">DENMARK </t>
  </si>
  <si>
    <t xml:space="preserve">DJIBOUTI </t>
  </si>
  <si>
    <t xml:space="preserve">DOMINICAN REPUBLIC </t>
  </si>
  <si>
    <t>ECUADOR</t>
  </si>
  <si>
    <t>DOLARES</t>
  </si>
  <si>
    <t xml:space="preserve">EGYPT </t>
  </si>
  <si>
    <t>EL SALVADOR</t>
  </si>
  <si>
    <t xml:space="preserve">EQUATORIAL GUINEA </t>
  </si>
  <si>
    <t xml:space="preserve">ERITREA </t>
  </si>
  <si>
    <t>ESTONIA</t>
  </si>
  <si>
    <t xml:space="preserve">ETHIOPIA </t>
  </si>
  <si>
    <t xml:space="preserve">EURO ZONE </t>
  </si>
  <si>
    <t xml:space="preserve">FIJI </t>
  </si>
  <si>
    <t>FINLAND</t>
  </si>
  <si>
    <t>FRANCE</t>
  </si>
  <si>
    <t xml:space="preserve">GABON </t>
  </si>
  <si>
    <t xml:space="preserve">GAMBIA </t>
  </si>
  <si>
    <t>GEORGIA</t>
  </si>
  <si>
    <t>LARI</t>
  </si>
  <si>
    <t>GERMANY FRG</t>
  </si>
  <si>
    <t xml:space="preserve">GHANA </t>
  </si>
  <si>
    <t>GREECE</t>
  </si>
  <si>
    <t xml:space="preserve">GRENADA </t>
  </si>
  <si>
    <t xml:space="preserve">GUATEMALA </t>
  </si>
  <si>
    <t xml:space="preserve">GUINEA </t>
  </si>
  <si>
    <t xml:space="preserve">GUINEA BISSAU </t>
  </si>
  <si>
    <t xml:space="preserve">GUYANA </t>
  </si>
  <si>
    <t xml:space="preserve">HAITI </t>
  </si>
  <si>
    <t xml:space="preserve">HONDURAS </t>
  </si>
  <si>
    <t xml:space="preserve">HONG KONG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</si>
  <si>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</si>
  <si>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</si>
  <si>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</si>
  <si>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</si>
  <si>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</si>
  <si>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</si>
  <si>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>IRELAND</t>
  </si>
  <si>
    <t>ISRAEL</t>
  </si>
  <si>
    <t>SHEKEL</t>
  </si>
  <si>
    <t>ITALY</t>
  </si>
  <si>
    <t xml:space="preserve">JAMAICA </t>
  </si>
  <si>
    <t xml:space="preserve">JAPAN </t>
  </si>
  <si>
    <t>JERUSALEM</t>
  </si>
  <si>
    <t xml:space="preserve">JORDAN </t>
  </si>
  <si>
    <t xml:space="preserve">KAZAKHSTAN </t>
  </si>
  <si>
    <t xml:space="preserve">KENYA </t>
  </si>
  <si>
    <t xml:space="preserve">KOREA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</si>
  <si>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</si>
  <si>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</si>
  <si>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</si>
  <si>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</si>
  <si>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</si>
  <si>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</si>
  <si>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</si>
  <si>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>LIBYA</t>
  </si>
  <si>
    <t>DINAR</t>
  </si>
  <si>
    <t xml:space="preserve">LITHUANIA </t>
  </si>
  <si>
    <t>LUXEMBOURG</t>
  </si>
  <si>
    <t xml:space="preserve">MACAO </t>
  </si>
  <si>
    <t xml:space="preserve">MACEDONIA FYROM </t>
  </si>
  <si>
    <t>MADAGASCAR</t>
  </si>
  <si>
    <t>FRANC</t>
  </si>
  <si>
    <t xml:space="preserve">MALAWI </t>
  </si>
  <si>
    <t xml:space="preserve">MALAYSIA </t>
  </si>
  <si>
    <t xml:space="preserve">MALI </t>
  </si>
  <si>
    <t>MALTA</t>
  </si>
  <si>
    <t xml:space="preserve">MARSHALLS ISLANDS </t>
  </si>
  <si>
    <t>MARTINIQUE</t>
  </si>
  <si>
    <t xml:space="preserve">MAURITANIA </t>
  </si>
  <si>
    <t xml:space="preserve">MAURITIUS </t>
  </si>
  <si>
    <t xml:space="preserve">MEXICO </t>
  </si>
  <si>
    <t xml:space="preserve">MICRONESIA </t>
  </si>
  <si>
    <t xml:space="preserve">MOLDOVA </t>
  </si>
  <si>
    <t xml:space="preserve">MONGOLIA </t>
  </si>
  <si>
    <t>MONTENEGRO</t>
  </si>
  <si>
    <t xml:space="preserve">MOROCCO </t>
  </si>
  <si>
    <t xml:space="preserve">MOZAMBIQUE </t>
  </si>
  <si>
    <t>NAMIBIA</t>
  </si>
  <si>
    <t>DOLLAR</t>
  </si>
  <si>
    <t xml:space="preserve">NEPAL </t>
  </si>
  <si>
    <t>NETHERLANDS</t>
  </si>
  <si>
    <t xml:space="preserve">NETHERLANDS ANTILLES </t>
  </si>
  <si>
    <t xml:space="preserve">NEW ZEALAND </t>
  </si>
  <si>
    <t xml:space="preserve">NICARAGUA </t>
  </si>
  <si>
    <t xml:space="preserve">NIGER </t>
  </si>
  <si>
    <t xml:space="preserve">NIGERIA </t>
  </si>
  <si>
    <t xml:space="preserve">NORWAY </t>
  </si>
  <si>
    <t xml:space="preserve">OMAN </t>
  </si>
  <si>
    <t xml:space="preserve">PAKISTAN </t>
  </si>
  <si>
    <t>PALAU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</si>
  <si>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</si>
  <si>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</si>
  <si>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</si>
  <si>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</si>
  <si>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</si>
  <si>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</si>
  <si>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>PORTUGAL</t>
  </si>
  <si>
    <t xml:space="preserve">QATAR </t>
  </si>
  <si>
    <t xml:space="preserve">ROMANIA </t>
  </si>
  <si>
    <t xml:space="preserve">RUSSIA </t>
  </si>
  <si>
    <t xml:space="preserve">RWANDA </t>
  </si>
  <si>
    <t xml:space="preserve">SAO TOME &amp; PRINCIPE </t>
  </si>
  <si>
    <t xml:space="preserve">SAUDI ARABIA </t>
  </si>
  <si>
    <t xml:space="preserve">SENEGAL </t>
  </si>
  <si>
    <t>SERBIA</t>
  </si>
  <si>
    <t xml:space="preserve">SEYCHELLES </t>
  </si>
  <si>
    <t xml:space="preserve">SIERRA LEONE </t>
  </si>
  <si>
    <t xml:space="preserve">SINGAPORE </t>
  </si>
  <si>
    <t xml:space="preserve">SLOVAK REPUBLIC </t>
  </si>
  <si>
    <t xml:space="preserve">SLOVENIA </t>
  </si>
  <si>
    <t xml:space="preserve">SOLOMON ISLANDS </t>
  </si>
  <si>
    <t>SOMALI</t>
  </si>
  <si>
    <t>SHILLING</t>
  </si>
  <si>
    <t xml:space="preserve">SOUTH AFRICA </t>
  </si>
  <si>
    <t xml:space="preserve">SOUTH SUDANESE </t>
  </si>
  <si>
    <t xml:space="preserve">SPAIN </t>
  </si>
  <si>
    <t xml:space="preserve">SRI LANKA </t>
  </si>
  <si>
    <t xml:space="preserve">ST LUCIA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</si>
  <si>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</si>
  <si>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</si>
  <si>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</si>
  <si>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</si>
  <si>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</si>
  <si>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</si>
  <si>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TAIWAN </t>
  </si>
  <si>
    <t xml:space="preserve">TAJIKISTAN </t>
  </si>
  <si>
    <t xml:space="preserve">TANZANIA </t>
  </si>
  <si>
    <t xml:space="preserve">THAILAND </t>
  </si>
  <si>
    <t xml:space="preserve">TIMOR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</si>
  <si>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</si>
  <si>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</si>
  <si>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</si>
  <si>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</si>
  <si>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</si>
  <si>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</si>
  <si>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</si>
  <si>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</si>
  <si>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</si>
  <si>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</si>
  <si>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</si>
  <si>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</si>
  <si>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</si>
  <si>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</si>
  <si>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</si>
  <si>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WESTERN SAMOA </t>
  </si>
  <si>
    <t xml:space="preserve">YEMEN </t>
  </si>
  <si>
    <t xml:space="preserve">ZAMBIA </t>
  </si>
  <si>
    <t xml:space="preserve">ZIMBABWE </t>
  </si>
  <si>
    <t>BURMA/MYANMAR</t>
  </si>
  <si>
    <t>ANTIGUA BARBUDA</t>
  </si>
  <si>
    <t>CURRENCY</t>
  </si>
  <si>
    <t>COUNTRY</t>
  </si>
  <si>
    <t>AFGHANI</t>
  </si>
  <si>
    <t>LEK</t>
  </si>
  <si>
    <t>KWANZA</t>
  </si>
  <si>
    <t>E. CARIBBEAN DOLLAR</t>
  </si>
  <si>
    <t>DRAM</t>
  </si>
  <si>
    <t>NEW MANAT</t>
  </si>
  <si>
    <t>TAKA</t>
  </si>
  <si>
    <t>NEW RUBLE</t>
  </si>
  <si>
    <t>CFA FRANC</t>
  </si>
  <si>
    <t>BOLIVIANO</t>
  </si>
  <si>
    <t>PULA</t>
  </si>
  <si>
    <t>REAL</t>
  </si>
  <si>
    <t>LEV</t>
  </si>
  <si>
    <t>RIEL</t>
  </si>
  <si>
    <t>ESCUDO</t>
  </si>
  <si>
    <t>RENMINBI</t>
  </si>
  <si>
    <t>CONGOLESE FRANC</t>
  </si>
  <si>
    <t>COLON</t>
  </si>
  <si>
    <t>KUNA</t>
  </si>
  <si>
    <t>KORUNA</t>
  </si>
  <si>
    <t>KRONE</t>
  </si>
  <si>
    <t>POUND</t>
  </si>
  <si>
    <t>NAKFA</t>
  </si>
  <si>
    <t>BIRR</t>
  </si>
  <si>
    <t>DALASI</t>
  </si>
  <si>
    <t>CEDI</t>
  </si>
  <si>
    <t>EAST CARIBBEAN DOLLAR</t>
  </si>
  <si>
    <t>QUETZAL</t>
  </si>
  <si>
    <t>GOURDE</t>
  </si>
  <si>
    <t>LEMPIRA</t>
  </si>
  <si>
    <t>FORINT</t>
  </si>
  <si>
    <t>KRONA</t>
  </si>
  <si>
    <t>RUPEE</t>
  </si>
  <si>
    <t>RUPIAH</t>
  </si>
  <si>
    <t>RIAL</t>
  </si>
  <si>
    <t>YEN</t>
  </si>
  <si>
    <t>TENGE</t>
  </si>
  <si>
    <t>WON</t>
  </si>
  <si>
    <t>SOM</t>
  </si>
  <si>
    <t>KIP</t>
  </si>
  <si>
    <t>SOUTH AFRICAN RAND</t>
  </si>
  <si>
    <t>U.S. DOLLAR</t>
  </si>
  <si>
    <t>MOP</t>
  </si>
  <si>
    <t>DENAR(ARIARY)</t>
  </si>
  <si>
    <t>KWACHA</t>
  </si>
  <si>
    <t>RINGGIT</t>
  </si>
  <si>
    <t>OUGUIYA</t>
  </si>
  <si>
    <t>NEW PESO</t>
  </si>
  <si>
    <t>LEU</t>
  </si>
  <si>
    <t>TUGRIK</t>
  </si>
  <si>
    <t>DIRHAM</t>
  </si>
  <si>
    <t>METICAL</t>
  </si>
  <si>
    <t>GUILDER</t>
  </si>
  <si>
    <t>CORDOBA</t>
  </si>
  <si>
    <t>NAIRA</t>
  </si>
  <si>
    <t>BALBOA</t>
  </si>
  <si>
    <t>KINA</t>
  </si>
  <si>
    <t>GUARANI</t>
  </si>
  <si>
    <t>NUEVO SOL</t>
  </si>
  <si>
    <t>ZLOTY</t>
  </si>
  <si>
    <t>RIYAL</t>
  </si>
  <si>
    <t>RUBLE</t>
  </si>
  <si>
    <t>DOBRAS</t>
  </si>
  <si>
    <t>LEONE</t>
  </si>
  <si>
    <t>RAND</t>
  </si>
  <si>
    <t>EC DOLLAR</t>
  </si>
  <si>
    <t>SUDANESE POUND</t>
  </si>
  <si>
    <t>LILANGENI</t>
  </si>
  <si>
    <t>SOMONI</t>
  </si>
  <si>
    <t>BAHT</t>
  </si>
  <si>
    <t>LESTE DILI</t>
  </si>
  <si>
    <t>PA'ANGA</t>
  </si>
  <si>
    <t>LIRA</t>
  </si>
  <si>
    <t>MANAT</t>
  </si>
  <si>
    <t>HRYVNIA</t>
  </si>
  <si>
    <t>POUND STERLING</t>
  </si>
  <si>
    <t>VATU</t>
  </si>
  <si>
    <t>BOLIVAR</t>
  </si>
  <si>
    <t>DONG</t>
  </si>
  <si>
    <t>TALA</t>
  </si>
  <si>
    <t>NEW KWACHA</t>
  </si>
  <si>
    <t>F.C. TO $1.00</t>
  </si>
  <si>
    <t>Worksheet H</t>
  </si>
  <si>
    <t>Disallowance of Foreign Tax Credit and Amounts Reported on Forms 1116 and 1118</t>
  </si>
  <si>
    <t>2017 IRS Yearly Average Rate, if available</t>
  </si>
  <si>
    <t>https://www.irs.gov/individuals/international-taxpayers/yearly-average-currency-exchange-rates</t>
  </si>
  <si>
    <t>Unavailable</t>
  </si>
  <si>
    <t>(d) November 2, 2017 Post-1986 E&amp;P Deficit in USD (divide column (b) by column (c))</t>
  </si>
  <si>
    <t>Shareholder's Pro Rata allocation % (not in official IRS worksheet but added for ease of use</t>
  </si>
  <si>
    <t>Separate Category: General</t>
  </si>
  <si>
    <t>2017 Tax Year Applicable Percentage</t>
  </si>
  <si>
    <r>
      <t xml:space="preserve">SECTION II </t>
    </r>
    <r>
      <rPr>
        <b/>
        <sz val="11"/>
        <color theme="1"/>
        <rFont val="Calibri"/>
        <family val="2"/>
      </rPr>
      <t>— Applicable Percentage for Disallowance of Foreign Tax Credit</t>
    </r>
  </si>
  <si>
    <r>
      <t xml:space="preserve">SECTION I </t>
    </r>
    <r>
      <rPr>
        <b/>
        <sz val="11"/>
        <color theme="1"/>
        <rFont val="Calibri"/>
        <family val="2"/>
      </rPr>
      <t>— Disallowed Foreign Taxes</t>
    </r>
  </si>
  <si>
    <t>Section 965(a) inclusion amount in U.S. Dollars from Worksheet G, column (e)(1)</t>
  </si>
  <si>
    <t>Section 965(a) inclusion in U.S. Dollars with respect to pass-through entities</t>
  </si>
  <si>
    <t>Total 965(a) inclusion in U.S. Dollars</t>
  </si>
  <si>
    <t>Add lines 1 and 2</t>
  </si>
  <si>
    <t>Section 965(c) deduction in U.S. Dollars allocable to section 965(a) inclusion amount in that separate category</t>
  </si>
  <si>
    <t>Section 965(c) deduction in U.S. Dollars allocable to 965(a) inclusion with respect to pass-through entities in that separate category</t>
  </si>
  <si>
    <t>Total 965(c) deduction in U.S. dollars</t>
  </si>
  <si>
    <t>Add lines 4 and 5</t>
  </si>
  <si>
    <t>Taxes deemed paid</t>
  </si>
  <si>
    <t>(Enter amount from Worksheet G, column (l), line 16)</t>
  </si>
  <si>
    <t>2017 Applicable Percentage</t>
  </si>
  <si>
    <t>(Enter amount from Worksheet H, Section II, line 18)</t>
  </si>
  <si>
    <r>
      <rPr>
        <b/>
        <sz val="11"/>
        <color theme="1"/>
        <rFont val="Calibri"/>
        <family val="2"/>
        <scheme val="minor"/>
      </rPr>
      <t>Disallowed foreign taxes</t>
    </r>
    <r>
      <rPr>
        <sz val="11"/>
        <color theme="1"/>
        <rFont val="Calibri"/>
        <family val="2"/>
        <scheme val="minor"/>
      </rPr>
      <t xml:space="preserve"> (Multiply line 7 by line 8)</t>
    </r>
  </si>
  <si>
    <t>Section 965(a) inclusion amount in excess of aggregate foreign cash position</t>
  </si>
  <si>
    <t>Enter Part II, line 9, amount</t>
  </si>
  <si>
    <t>Total section 965(a) inclusion amount</t>
  </si>
  <si>
    <t>Enter amounts in Part II, line 9, plus Part II, line 6</t>
  </si>
  <si>
    <t>Divide line 10 by line 11</t>
  </si>
  <si>
    <t>Applicable percentage of disallowed credits with respect to section 965(a) inclusion amount in excess of aggregate foreign cash position</t>
  </si>
  <si>
    <t>Multiply line 12 by 0.771</t>
  </si>
  <si>
    <t>Section 965(a) inclusion amount with respect to aggregate foreign cash position</t>
  </si>
  <si>
    <t>Enter Part II, line 6, amount</t>
  </si>
  <si>
    <t>Divide line 14 by line 15</t>
  </si>
  <si>
    <t>Applicable percentage of disallowed credits with respect to section 965(a) inclusion amount with respect to aggregate foreign cash position</t>
  </si>
  <si>
    <t>Multiply line 16 by 0.557</t>
  </si>
  <si>
    <t>2017 Applicable Percentage.</t>
  </si>
  <si>
    <t>Add lines 13 and 17</t>
  </si>
  <si>
    <t>Separate Category: Passive</t>
  </si>
  <si>
    <t>Separate Category: 901(j) income</t>
  </si>
  <si>
    <t>Separate Category: Re-sourced by treaty</t>
  </si>
  <si>
    <t>Separate Category: Lump-sum distributions</t>
  </si>
  <si>
    <t>Worksheet for Lump-sum distributions</t>
  </si>
  <si>
    <t>User Inputs for Completing IRS Worksheets from Publication 5292</t>
  </si>
  <si>
    <t>Name of SFC</t>
  </si>
  <si>
    <t>U.S. Shareholder's Pro Rata Alloc. %</t>
  </si>
  <si>
    <t>12/31/2017 Spot Rate</t>
  </si>
  <si>
    <t>2017 Average Rate</t>
  </si>
  <si>
    <t>Most Recent U.S. Tax Year Ending before 1/1/2018</t>
  </si>
  <si>
    <t>EIN or Ref. ID</t>
  </si>
  <si>
    <t>Country of Incorporation</t>
  </si>
  <si>
    <t>Data Validation</t>
  </si>
  <si>
    <t>Min Value</t>
  </si>
  <si>
    <t>Max Value</t>
  </si>
  <si>
    <t>SFC Type</t>
  </si>
  <si>
    <t>DFIC</t>
  </si>
  <si>
    <t>Neither</t>
  </si>
  <si>
    <t>E&amp;P Deficit</t>
  </si>
  <si>
    <t>Code</t>
  </si>
  <si>
    <t>Functional Currency</t>
  </si>
  <si>
    <t>Section 965(a) Inclusion Amount from Worksheet A, Column (i)</t>
  </si>
  <si>
    <t>Aggregate Foreign Cash Position From Worksheet D, Line 19</t>
  </si>
  <si>
    <t>Amount Taken into Account in 2018 Tax Year</t>
  </si>
  <si>
    <t>Cash Measurement Date</t>
  </si>
  <si>
    <t>Cash</t>
  </si>
  <si>
    <t>Not Including Derivatives &amp; Hedging Instruments</t>
  </si>
  <si>
    <t>Derivatives &amp; Hedging Instruments</t>
  </si>
  <si>
    <t>See IRC § 965(c)(3) and Pub 5292, Worksheet D and E instructions for more information on these inputs</t>
  </si>
  <si>
    <r>
      <t xml:space="preserve">Other Assets described in IRC </t>
    </r>
    <r>
      <rPr>
        <sz val="11"/>
        <color theme="1"/>
        <rFont val="Calibri"/>
        <family val="2"/>
      </rPr>
      <t>§ 965(c)(3)(B)(iii)</t>
    </r>
  </si>
  <si>
    <t>Net A/R (A/R in excess of A/P)</t>
  </si>
  <si>
    <t>Information on SFC Aggregate Cash Position (Enter in USD)</t>
  </si>
  <si>
    <t>General Info on U.S. Shareholder's SFCs</t>
  </si>
  <si>
    <t>Information on SFC E&amp;P (Enter in Functional Currency)</t>
  </si>
  <si>
    <t>901(j)</t>
  </si>
  <si>
    <t>Lump-sum Distributions</t>
  </si>
  <si>
    <t>Re-sourced by Treaty</t>
  </si>
  <si>
    <t>December 31, 2017 Post-1986 E&amp;P in Functional Currency</t>
  </si>
  <si>
    <t>November 2, 2017 Post-1986 E&amp;P in Functional Currency</t>
  </si>
  <si>
    <t>General Category</t>
  </si>
  <si>
    <t>Passive Category</t>
  </si>
  <si>
    <t>Total</t>
  </si>
  <si>
    <t>Prev. Taxed</t>
  </si>
  <si>
    <t>Alloc. to ECI</t>
  </si>
  <si>
    <t>YES</t>
  </si>
  <si>
    <t>Using Alt. Met. From Notice 2018-13, Sec 3.02?</t>
  </si>
  <si>
    <t>2017 Section 965 Statement Info</t>
  </si>
  <si>
    <t>Item</t>
  </si>
  <si>
    <t>Amount</t>
  </si>
  <si>
    <t>4a</t>
  </si>
  <si>
    <t>4b</t>
  </si>
  <si>
    <t>Provision Under Which Election is Made</t>
  </si>
  <si>
    <t>Title</t>
  </si>
  <si>
    <t>Attached (Y or N)</t>
  </si>
  <si>
    <t>Listing of applicable elections under section 965 or the election provided for in Notice 2018-13 that the taxpayer has made, if applicable.</t>
  </si>
  <si>
    <t>Total amount required to be included in income by reason of section 965(a)</t>
  </si>
  <si>
    <t>Aggregate foreign cash position, if applicable</t>
  </si>
  <si>
    <t>Total deduction under section 965(c)</t>
  </si>
  <si>
    <t>Total deemed paid foreign taxes associated with the total amount required to be included by reason of section 965(a)</t>
  </si>
  <si>
    <t>Total deemed paid foreign taxes disallowed pursuant to IRC 965(g)(1)</t>
  </si>
  <si>
    <t>Total net tax liability under section 965 (as determined under section 965(h)(6), without regard to whether such paragraph is applicable), if applicable, which will be assessed</t>
  </si>
  <si>
    <t>Amount of the net tax liability under section 965 to be paid in installments under section 965(h), if applicable</t>
  </si>
  <si>
    <t>Amount of the net tax liability under section 965, the payment of which has been deferred, under section 965(i), if applicable</t>
  </si>
  <si>
    <t>Section 965(h)(1)</t>
  </si>
  <si>
    <t>Section 965(i)(1)</t>
  </si>
  <si>
    <t>Section 965(m)(1)(B)</t>
  </si>
  <si>
    <t>Section 965(n)</t>
  </si>
  <si>
    <t>Notice 2018-13, Section 3.02</t>
  </si>
  <si>
    <t>Election to Pay Net Tax Liability Under Section 965 in Installments under Section 965(h)(1)</t>
  </si>
  <si>
    <t>S Corporation Shareholder Election to Defer Payment of Net Tax Liability Under Section 965 Under Section 965(i)(1)</t>
  </si>
  <si>
    <t>Statement for Real Estate Investment Trusts Electing Deferred Inclusions Under Section 951(a)(1) By Reason of Section 965 Under Section 965(m)(1)(B)</t>
  </si>
  <si>
    <t>Election Not to Apply Net Operating Loss Deduction under section 965(n)</t>
  </si>
  <si>
    <t>Election Under Section 3.02 of Notice 2018-13 to Use Alternative Method to Compute Post-1986 Earnings and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</si>
</sst>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%"/>
    <numFmt numFmtId="165" formatCode="[$-409]yyyy\-mmm;@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i/>
      <sz val="13"/>
      <name val="Arial"/>
    </font>
    <font>
      <b/>
      <i/>
      <sz val="16"/>
      <name val="Arial"/>
    </font>
    <font>
      <u/>
      <sz val="12"/>
      <name val="Arial"/>
    </font>
    <font>
      <b/>
      <i/>
      <sz val="11"/>
      <color theme="1"/>
      <name val="Calibri"/>
      <family val="2"/>
      <scheme val="minor"/>
    </font>
    <font>
      <b/>
      <sz val="13.5"/>
      <color rgb="FF333333"/>
      <name val="Arial"/>
      <family val="2"/>
    </font>
    <font>
      <b/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0F0F0"/>
      </left>
      <right style="thin">
        <color rgb="FF000000"/>
      </right>
      <top style="medium">
        <color rgb="FFF0F0F0"/>
      </top>
      <bottom style="thin">
        <color rgb="FF000000"/>
      </bottom>
      <diagonal/>
    </border>
    <border>
      <left style="thin">
        <color rgb="FF000000"/>
      </left>
      <right style="medium">
        <color rgb="FFF0F0F0"/>
      </right>
      <top style="medium">
        <color rgb="FFF0F0F0"/>
      </top>
      <bottom style="thin">
        <color rgb="FF000000"/>
      </bottom>
      <diagonal/>
    </border>
    <border>
      <left style="medium">
        <color rgb="FFF0F0F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0F0F0"/>
      </right>
      <top style="thin">
        <color rgb="FF000000"/>
      </top>
      <bottom style="thin">
        <color rgb="FF000000"/>
      </bottom>
      <diagonal/>
    </border>
    <border>
      <left style="medium">
        <color rgb="FFF0F0F0"/>
      </left>
      <right style="thin">
        <color rgb="FF000000"/>
      </right>
      <top style="thin">
        <color rgb="FF000000"/>
      </top>
      <bottom style="medium">
        <color rgb="FFF0F0F0"/>
      </bottom>
      <diagonal/>
    </border>
    <border>
      <left style="thin">
        <color rgb="FF000000"/>
      </left>
      <right style="medium">
        <color rgb="FFF0F0F0"/>
      </right>
      <top style="thin">
        <color rgb="FF000000"/>
      </top>
      <bottom style="medium">
        <color rgb="FFF0F0F0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6" applyNumberFormat="0" applyFill="0" applyAlignment="0" applyProtection="0"/>
  </cellStyleXfs>
  <cellXfs count="143">
    <xf numFmtId="0" fontId="0" fillId="0" borderId="0" xfId="0"/>
    <xf numFmtId="0" fontId="5" fillId="0" borderId="0" xfId="0" applyFont="1"/>
    <xf numFmtId="0" fontId="4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3" fillId="3" borderId="1" xfId="3" applyNumberFormat="1"/>
    <xf numFmtId="44" fontId="3" fillId="3" borderId="3" xfId="3" applyNumberFormat="1" applyBorder="1"/>
    <xf numFmtId="0" fontId="5" fillId="0" borderId="5" xfId="0" applyFont="1" applyBorder="1"/>
    <xf numFmtId="0" fontId="5" fillId="0" borderId="6" xfId="0" applyFont="1" applyBorder="1"/>
    <xf numFmtId="0" fontId="0" fillId="0" borderId="5" xfId="0" applyBorder="1"/>
    <xf numFmtId="0" fontId="5" fillId="0" borderId="5" xfId="0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5" fillId="0" borderId="9" xfId="0" applyFont="1" applyBorder="1"/>
    <xf numFmtId="0" fontId="6" fillId="0" borderId="6" xfId="0" applyFont="1" applyFill="1" applyBorder="1"/>
    <xf numFmtId="0" fontId="0" fillId="0" borderId="10" xfId="0" applyBorder="1"/>
    <xf numFmtId="0" fontId="2" fillId="2" borderId="1" xfId="2"/>
    <xf numFmtId="0" fontId="2" fillId="2" borderId="2" xfId="2" applyBorder="1"/>
    <xf numFmtId="0" fontId="5" fillId="0" borderId="8" xfId="0" applyFont="1" applyBorder="1"/>
    <xf numFmtId="0" fontId="0" fillId="0" borderId="0" xfId="0" applyAlignment="1">
      <alignment wrapText="1"/>
    </xf>
    <xf numFmtId="0" fontId="5" fillId="0" borderId="8" xfId="0" applyFont="1" applyFill="1" applyBorder="1"/>
    <xf numFmtId="0" fontId="5" fillId="0" borderId="6" xfId="0" applyFont="1" applyBorder="1" applyAlignment="1">
      <alignment horizontal="right"/>
    </xf>
    <xf numFmtId="0" fontId="0" fillId="0" borderId="5" xfId="0" applyFont="1" applyFill="1" applyBorder="1"/>
    <xf numFmtId="0" fontId="5" fillId="0" borderId="13" xfId="0" applyFont="1" applyBorder="1"/>
    <xf numFmtId="0" fontId="0" fillId="0" borderId="7" xfId="0" applyBorder="1"/>
    <xf numFmtId="0" fontId="5" fillId="0" borderId="14" xfId="0" applyFont="1" applyBorder="1" applyAlignment="1">
      <alignment horizontal="right"/>
    </xf>
    <xf numFmtId="0" fontId="0" fillId="0" borderId="15" xfId="0" applyFont="1" applyFill="1" applyBorder="1"/>
    <xf numFmtId="0" fontId="5" fillId="0" borderId="16" xfId="0" applyFont="1" applyFill="1" applyBorder="1" applyAlignment="1">
      <alignment horizontal="right"/>
    </xf>
    <xf numFmtId="0" fontId="0" fillId="5" borderId="0" xfId="0" applyFill="1"/>
    <xf numFmtId="0" fontId="5" fillId="0" borderId="0" xfId="0" applyFont="1" applyAlignment="1">
      <alignment horizontal="center"/>
    </xf>
    <xf numFmtId="0" fontId="3" fillId="3" borderId="1" xfId="3"/>
    <xf numFmtId="9" fontId="3" fillId="3" borderId="1" xfId="1" applyFont="1" applyFill="1" applyBorder="1"/>
    <xf numFmtId="164" fontId="3" fillId="3" borderId="1" xfId="1" applyNumberFormat="1" applyFont="1" applyFill="1" applyBorder="1"/>
    <xf numFmtId="164" fontId="3" fillId="3" borderId="1" xfId="3" applyNumberFormat="1"/>
    <xf numFmtId="0" fontId="3" fillId="3" borderId="12" xfId="3" applyBorder="1"/>
    <xf numFmtId="0" fontId="2" fillId="2" borderId="17" xfId="2" applyBorder="1"/>
    <xf numFmtId="0" fontId="3" fillId="3" borderId="17" xfId="3" applyBorder="1"/>
    <xf numFmtId="0" fontId="5" fillId="0" borderId="18" xfId="0" applyFont="1" applyBorder="1"/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0" xfId="0"/>
    <xf numFmtId="44" fontId="3" fillId="3" borderId="1" xfId="3" applyNumberFormat="1"/>
    <xf numFmtId="0" fontId="0" fillId="0" borderId="0" xfId="0" applyFill="1" applyBorder="1"/>
    <xf numFmtId="0" fontId="3" fillId="3" borderId="1" xfId="3"/>
    <xf numFmtId="0" fontId="0" fillId="0" borderId="0" xfId="0" applyAlignment="1">
      <alignment wrapText="1"/>
    </xf>
    <xf numFmtId="0" fontId="3" fillId="3" borderId="1" xfId="3"/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right" vertical="top"/>
    </xf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top"/>
    </xf>
    <xf numFmtId="0" fontId="9" fillId="0" borderId="0" xfId="0" applyFont="1" applyFill="1" applyBorder="1" applyAlignment="1">
      <alignment horizontal="right" vertical="center" wrapText="1" indent="2"/>
    </xf>
    <xf numFmtId="0" fontId="14" fillId="0" borderId="0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9" fontId="3" fillId="3" borderId="1" xfId="3" applyNumberFormat="1"/>
    <xf numFmtId="9" fontId="3" fillId="3" borderId="17" xfId="3" applyNumberFormat="1" applyBorder="1"/>
    <xf numFmtId="165" fontId="3" fillId="3" borderId="1" xfId="3" applyNumberFormat="1" applyAlignment="1">
      <alignment horizontal="center"/>
    </xf>
    <xf numFmtId="0" fontId="3" fillId="3" borderId="1" xfId="3"/>
    <xf numFmtId="44" fontId="3" fillId="3" borderId="1" xfId="3" applyNumberFormat="1"/>
    <xf numFmtId="0" fontId="0" fillId="0" borderId="0" xfId="0"/>
    <xf numFmtId="0" fontId="3" fillId="3" borderId="1" xfId="3"/>
    <xf numFmtId="44" fontId="3" fillId="3" borderId="12" xfId="3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3" fontId="3" fillId="3" borderId="1" xfId="4" applyFont="1" applyFill="1" applyBorder="1"/>
    <xf numFmtId="0" fontId="0" fillId="0" borderId="0" xfId="0" applyFont="1" applyFill="1" applyBorder="1" applyAlignment="1"/>
    <xf numFmtId="0" fontId="19" fillId="0" borderId="0" xfId="0" applyFont="1" applyFill="1" applyBorder="1" applyAlignment="1">
      <alignment horizontal="right" wrapText="1"/>
    </xf>
    <xf numFmtId="14" fontId="0" fillId="0" borderId="0" xfId="0" applyNumberFormat="1"/>
    <xf numFmtId="14" fontId="2" fillId="2" borderId="1" xfId="2" applyNumberFormat="1"/>
    <xf numFmtId="0" fontId="0" fillId="0" borderId="0" xfId="0" applyAlignment="1">
      <alignment horizontal="left" wrapText="1"/>
    </xf>
    <xf numFmtId="165" fontId="3" fillId="3" borderId="1" xfId="3" applyNumberFormat="1"/>
    <xf numFmtId="9" fontId="2" fillId="2" borderId="1" xfId="1" applyFont="1" applyFill="1" applyBorder="1"/>
    <xf numFmtId="44" fontId="3" fillId="3" borderId="17" xfId="3" applyNumberFormat="1" applyBorder="1"/>
    <xf numFmtId="44" fontId="2" fillId="2" borderId="1" xfId="2" applyNumberFormat="1"/>
    <xf numFmtId="43" fontId="2" fillId="2" borderId="1" xfId="4" applyFont="1" applyFill="1" applyBorder="1"/>
    <xf numFmtId="0" fontId="3" fillId="3" borderId="1" xfId="3" applyAlignment="1">
      <alignment horizontal="center"/>
    </xf>
    <xf numFmtId="14" fontId="3" fillId="3" borderId="1" xfId="3" applyNumberFormat="1" applyAlignment="1">
      <alignment horizontal="center"/>
    </xf>
    <xf numFmtId="43" fontId="3" fillId="3" borderId="1" xfId="3" applyNumberFormat="1"/>
    <xf numFmtId="0" fontId="0" fillId="0" borderId="30" xfId="0" applyBorder="1"/>
    <xf numFmtId="0" fontId="0" fillId="0" borderId="33" xfId="0" applyBorder="1"/>
    <xf numFmtId="0" fontId="0" fillId="0" borderId="0" xfId="0" applyBorder="1" applyAlignment="1">
      <alignment wrapText="1"/>
    </xf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18" xfId="0" applyBorder="1" applyAlignment="1">
      <alignment wrapText="1"/>
    </xf>
    <xf numFmtId="0" fontId="0" fillId="0" borderId="0" xfId="0" applyBorder="1"/>
    <xf numFmtId="0" fontId="5" fillId="0" borderId="31" xfId="0" applyFont="1" applyBorder="1"/>
    <xf numFmtId="0" fontId="5" fillId="0" borderId="32" xfId="0" applyFont="1" applyBorder="1"/>
    <xf numFmtId="0" fontId="5" fillId="0" borderId="0" xfId="0" applyFont="1" applyBorder="1"/>
    <xf numFmtId="0" fontId="5" fillId="0" borderId="34" xfId="0" applyFont="1" applyBorder="1"/>
    <xf numFmtId="0" fontId="5" fillId="0" borderId="33" xfId="0" applyFont="1" applyBorder="1" applyAlignment="1">
      <alignment wrapText="1"/>
    </xf>
    <xf numFmtId="44" fontId="3" fillId="3" borderId="36" xfId="3" applyNumberFormat="1" applyBorder="1"/>
    <xf numFmtId="0" fontId="2" fillId="2" borderId="37" xfId="2" applyBorder="1"/>
    <xf numFmtId="0" fontId="0" fillId="0" borderId="0" xfId="0" applyFill="1" applyBorder="1" applyAlignment="1">
      <alignment wrapText="1"/>
    </xf>
    <xf numFmtId="44" fontId="0" fillId="0" borderId="0" xfId="0" applyNumberFormat="1"/>
    <xf numFmtId="0" fontId="2" fillId="2" borderId="36" xfId="2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8" fillId="0" borderId="26" xfId="6"/>
    <xf numFmtId="0" fontId="5" fillId="0" borderId="0" xfId="0" applyFont="1" applyAlignment="1">
      <alignment horizontal="center"/>
    </xf>
    <xf numFmtId="14" fontId="3" fillId="3" borderId="1" xfId="3" applyNumberFormat="1" applyAlignment="1">
      <alignment horizontal="center"/>
    </xf>
    <xf numFmtId="0" fontId="3" fillId="3" borderId="1" xfId="3" applyAlignment="1">
      <alignment horizontal="center"/>
    </xf>
    <xf numFmtId="14" fontId="3" fillId="3" borderId="27" xfId="3" applyNumberFormat="1" applyBorder="1" applyAlignment="1">
      <alignment horizontal="center"/>
    </xf>
    <xf numFmtId="0" fontId="3" fillId="3" borderId="28" xfId="3" applyBorder="1" applyAlignment="1">
      <alignment horizontal="center"/>
    </xf>
    <xf numFmtId="0" fontId="3" fillId="3" borderId="29" xfId="3" applyBorder="1" applyAlignment="1">
      <alignment horizontal="center"/>
    </xf>
    <xf numFmtId="0" fontId="17" fillId="0" borderId="0" xfId="5"/>
    <xf numFmtId="0" fontId="0" fillId="0" borderId="0" xfId="0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" xfId="0" applyBorder="1"/>
    <xf numFmtId="0" fontId="0" fillId="0" borderId="2" xfId="0" applyBorder="1"/>
    <xf numFmtId="44" fontId="3" fillId="3" borderId="1" xfId="3" applyNumberFormat="1"/>
    <xf numFmtId="0" fontId="5" fillId="0" borderId="0" xfId="0" applyFont="1" applyAlignment="1">
      <alignment vertical="top"/>
    </xf>
    <xf numFmtId="0" fontId="0" fillId="0" borderId="0" xfId="0"/>
    <xf numFmtId="164" fontId="3" fillId="3" borderId="1" xfId="1" applyNumberFormat="1" applyFont="1" applyFill="1" applyBorder="1"/>
    <xf numFmtId="0" fontId="3" fillId="3" borderId="1" xfId="3"/>
    <xf numFmtId="0" fontId="3" fillId="3" borderId="11" xfId="3" applyBorder="1"/>
    <xf numFmtId="0" fontId="0" fillId="0" borderId="0" xfId="0" applyFill="1" applyBorder="1"/>
    <xf numFmtId="44" fontId="3" fillId="3" borderId="12" xfId="3" applyNumberFormat="1" applyBorder="1"/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vertical="top"/>
    </xf>
    <xf numFmtId="0" fontId="5" fillId="0" borderId="0" xfId="0" applyFont="1"/>
    <xf numFmtId="0" fontId="0" fillId="0" borderId="0" xfId="0" applyFill="1" applyBorder="1" applyAlignment="1">
      <alignment vertical="top"/>
    </xf>
    <xf numFmtId="0" fontId="1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 indent="2"/>
    </xf>
  </cellXfs>
  <cellStyles count="7">
    <cellStyle name="Calculation" xfId="3" builtinId="22"/>
    <cellStyle name="Comma" xfId="4" builtinId="3"/>
    <cellStyle name="Heading 1" xfId="6" builtinId="16"/>
    <cellStyle name="Input" xfId="2" builtinId="20"/>
    <cellStyle name="Normal" xfId="0" builtinId="0"/>
    <cellStyle name="Percent" xfId="1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3EB0-A6F6-4A09-A947-A2336104FDB6}">
  <dimension ref="A1:AG73"/>
  <sheetViews>
    <sheetView topLeftCell="A34" workbookViewId="0">
      <selection activeCell="O55" sqref="O55"/>
    </sheetView>
  </sheetViews>
  <sheetFormatPr defaultRowHeight="15" x14ac:dyDescent="0.25"/>
  <cols>
    <col min="1" max="1" width="3.7109375" customWidth="1"/>
    <col min="2" max="2" width="19.42578125" customWidth="1"/>
    <col min="3" max="3" width="12.7109375" customWidth="1"/>
    <col min="4" max="4" width="14.7109375" bestFit="1" customWidth="1"/>
    <col min="5" max="6" width="12.7109375" customWidth="1"/>
    <col min="7" max="7" width="12.7109375" style="73" customWidth="1"/>
    <col min="8" max="13" width="12.7109375" customWidth="1"/>
    <col min="14" max="14" width="12.7109375" style="73" customWidth="1"/>
    <col min="15" max="20" width="12.7109375" customWidth="1"/>
    <col min="21" max="34" width="16.7109375" customWidth="1"/>
  </cols>
  <sheetData>
    <row r="1" spans="1:15" ht="23.25" x14ac:dyDescent="0.35">
      <c r="A1" s="119" t="s">
        <v>993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5" s="73" customFormat="1" x14ac:dyDescent="0.25"/>
    <row r="3" spans="1:15" s="73" customFormat="1" ht="20.25" thickBot="1" x14ac:dyDescent="0.35">
      <c r="A3" s="112" t="s">
        <v>1021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5" s="73" customFormat="1" ht="15.75" thickTop="1" x14ac:dyDescent="0.25">
      <c r="F4" s="110" t="s">
        <v>1000</v>
      </c>
      <c r="G4" s="110"/>
    </row>
    <row r="6" spans="1:15" s="73" customFormat="1" ht="120" x14ac:dyDescent="0.25">
      <c r="B6" s="84" t="s">
        <v>994</v>
      </c>
      <c r="C6" s="77" t="s">
        <v>999</v>
      </c>
      <c r="D6" s="77" t="s">
        <v>995</v>
      </c>
      <c r="E6" s="77" t="s">
        <v>998</v>
      </c>
      <c r="F6" s="77" t="s">
        <v>656</v>
      </c>
      <c r="G6" s="77" t="s">
        <v>1008</v>
      </c>
      <c r="H6" s="77" t="s">
        <v>1009</v>
      </c>
      <c r="I6" s="77" t="s">
        <v>996</v>
      </c>
      <c r="J6" s="77" t="s">
        <v>997</v>
      </c>
      <c r="K6" s="77" t="s">
        <v>1004</v>
      </c>
      <c r="L6" s="78" t="s">
        <v>1010</v>
      </c>
      <c r="M6" s="78" t="s">
        <v>68</v>
      </c>
    </row>
    <row r="7" spans="1:15" x14ac:dyDescent="0.25">
      <c r="A7">
        <v>1</v>
      </c>
      <c r="B7" s="22"/>
      <c r="C7" s="22"/>
      <c r="D7" s="86"/>
      <c r="E7" s="83">
        <v>43100</v>
      </c>
      <c r="F7" s="22"/>
      <c r="G7" s="74" t="e">
        <f>VLOOKUP(F7,'Country Code List'!$A$5:$B$262,2,FALSE)</f>
        <v>#N/A</v>
      </c>
      <c r="H7" s="22"/>
      <c r="I7" s="74" t="e">
        <f>VLOOKUP($H7,'2017 Exch Rates'!$C$4:$E$192,2,FALSE)</f>
        <v>#N/A</v>
      </c>
      <c r="J7" s="74" t="e">
        <f>VLOOKUP($H7,'2017 Exch Rates'!$C$4:$E$192,3,FALSE)</f>
        <v>#N/A</v>
      </c>
      <c r="K7" s="22"/>
      <c r="L7" s="72">
        <f>'Worksheet A'!K4</f>
        <v>0</v>
      </c>
      <c r="M7" s="88"/>
    </row>
    <row r="8" spans="1:15" x14ac:dyDescent="0.25">
      <c r="A8">
        <v>2</v>
      </c>
      <c r="B8" s="22"/>
      <c r="C8" s="22"/>
      <c r="D8" s="86"/>
      <c r="E8" s="83"/>
      <c r="F8" s="22"/>
      <c r="G8" s="74" t="e">
        <f>VLOOKUP(F8,'Country Code List'!$A$5:$B$262,2,FALSE)</f>
        <v>#N/A</v>
      </c>
      <c r="H8" s="22"/>
      <c r="I8" s="74" t="e">
        <f>VLOOKUP($H8,'2017 Exch Rates'!$C$4:$E$192,2,FALSE)</f>
        <v>#N/A</v>
      </c>
      <c r="J8" s="74" t="e">
        <f>VLOOKUP($H8,'2017 Exch Rates'!$C$4:$E$192,3,FALSE)</f>
        <v>#N/A</v>
      </c>
      <c r="K8" s="22"/>
      <c r="L8" s="72">
        <f>'Worksheet A'!K5</f>
        <v>0</v>
      </c>
      <c r="M8" s="88"/>
    </row>
    <row r="9" spans="1:15" x14ac:dyDescent="0.25">
      <c r="A9">
        <v>3</v>
      </c>
      <c r="B9" s="22"/>
      <c r="C9" s="22"/>
      <c r="D9" s="86"/>
      <c r="E9" s="83"/>
      <c r="F9" s="22"/>
      <c r="G9" s="74" t="e">
        <f>VLOOKUP(F9,'Country Code List'!$A$5:$B$262,2,FALSE)</f>
        <v>#N/A</v>
      </c>
      <c r="H9" s="22"/>
      <c r="I9" s="74" t="e">
        <f>VLOOKUP($H9,'2017 Exch Rates'!$C$4:$E$192,2,FALSE)</f>
        <v>#N/A</v>
      </c>
      <c r="J9" s="74" t="e">
        <f>VLOOKUP($H9,'2017 Exch Rates'!$C$4:$E$192,3,FALSE)</f>
        <v>#N/A</v>
      </c>
      <c r="K9" s="22"/>
      <c r="L9" s="72">
        <f>'Worksheet A'!K6</f>
        <v>0</v>
      </c>
      <c r="M9" s="88"/>
    </row>
    <row r="10" spans="1:15" x14ac:dyDescent="0.25">
      <c r="A10">
        <v>4</v>
      </c>
      <c r="B10" s="22"/>
      <c r="C10" s="22"/>
      <c r="D10" s="86"/>
      <c r="E10" s="83"/>
      <c r="F10" s="22"/>
      <c r="G10" s="74" t="e">
        <f>VLOOKUP(F10,'Country Code List'!$A$5:$B$262,2,FALSE)</f>
        <v>#N/A</v>
      </c>
      <c r="H10" s="22"/>
      <c r="I10" s="74" t="e">
        <f>VLOOKUP($H10,'2017 Exch Rates'!$C$4:$E$192,2,FALSE)</f>
        <v>#N/A</v>
      </c>
      <c r="J10" s="74" t="e">
        <f>VLOOKUP($H10,'2017 Exch Rates'!$C$4:$E$192,3,FALSE)</f>
        <v>#N/A</v>
      </c>
      <c r="K10" s="22"/>
      <c r="L10" s="72">
        <f>'Worksheet A'!K7</f>
        <v>0</v>
      </c>
      <c r="M10" s="88"/>
    </row>
    <row r="11" spans="1:15" x14ac:dyDescent="0.25">
      <c r="A11">
        <v>5</v>
      </c>
      <c r="B11" s="22"/>
      <c r="C11" s="22"/>
      <c r="D11" s="86"/>
      <c r="E11" s="83"/>
      <c r="F11" s="22"/>
      <c r="G11" s="74" t="e">
        <f>VLOOKUP(F11,'Country Code List'!$A$5:$B$262,2,FALSE)</f>
        <v>#N/A</v>
      </c>
      <c r="H11" s="22"/>
      <c r="I11" s="74" t="e">
        <f>VLOOKUP($H11,'2017 Exch Rates'!$C$4:$E$192,2,FALSE)</f>
        <v>#N/A</v>
      </c>
      <c r="J11" s="74" t="e">
        <f>VLOOKUP($H11,'2017 Exch Rates'!$C$4:$E$192,3,FALSE)</f>
        <v>#N/A</v>
      </c>
      <c r="K11" s="22"/>
      <c r="L11" s="72">
        <f>'Worksheet A'!K8</f>
        <v>0</v>
      </c>
      <c r="M11" s="88"/>
    </row>
    <row r="12" spans="1:15" x14ac:dyDescent="0.25">
      <c r="A12">
        <v>6</v>
      </c>
      <c r="B12" s="22"/>
      <c r="C12" s="22"/>
      <c r="D12" s="86"/>
      <c r="E12" s="83"/>
      <c r="F12" s="22"/>
      <c r="G12" s="74" t="e">
        <f>VLOOKUP(F12,'Country Code List'!$A$5:$B$262,2,FALSE)</f>
        <v>#N/A</v>
      </c>
      <c r="H12" s="22"/>
      <c r="I12" s="74" t="e">
        <f>VLOOKUP($H12,'2017 Exch Rates'!$C$4:$E$192,2,FALSE)</f>
        <v>#N/A</v>
      </c>
      <c r="J12" s="74" t="e">
        <f>VLOOKUP($H12,'2017 Exch Rates'!$C$4:$E$192,3,FALSE)</f>
        <v>#N/A</v>
      </c>
      <c r="K12" s="22"/>
      <c r="L12" s="72">
        <f>'Worksheet A'!K9</f>
        <v>0</v>
      </c>
      <c r="M12" s="88"/>
    </row>
    <row r="13" spans="1:15" x14ac:dyDescent="0.25">
      <c r="A13">
        <v>7</v>
      </c>
      <c r="B13" s="22"/>
      <c r="C13" s="22"/>
      <c r="D13" s="86"/>
      <c r="E13" s="83"/>
      <c r="F13" s="22"/>
      <c r="G13" s="74" t="e">
        <f>VLOOKUP(F13,'Country Code List'!$A$5:$B$262,2,FALSE)</f>
        <v>#N/A</v>
      </c>
      <c r="H13" s="22"/>
      <c r="I13" s="74" t="e">
        <f>VLOOKUP($H13,'2017 Exch Rates'!$C$4:$E$192,2,FALSE)</f>
        <v>#N/A</v>
      </c>
      <c r="J13" s="74" t="e">
        <f>VLOOKUP($H13,'2017 Exch Rates'!$C$4:$E$192,3,FALSE)</f>
        <v>#N/A</v>
      </c>
      <c r="K13" s="22"/>
      <c r="L13" s="72">
        <f>'Worksheet A'!K10</f>
        <v>0</v>
      </c>
      <c r="M13" s="88"/>
    </row>
    <row r="14" spans="1:15" x14ac:dyDescent="0.25">
      <c r="A14">
        <v>8</v>
      </c>
      <c r="B14" s="22"/>
      <c r="C14" s="22"/>
      <c r="D14" s="86"/>
      <c r="E14" s="83"/>
      <c r="F14" s="22"/>
      <c r="G14" s="74" t="e">
        <f>VLOOKUP(F14,'Country Code List'!$A$5:$B$262,2,FALSE)</f>
        <v>#N/A</v>
      </c>
      <c r="H14" s="22"/>
      <c r="I14" s="74" t="e">
        <f>VLOOKUP($H14,'2017 Exch Rates'!$C$4:$E$192,2,FALSE)</f>
        <v>#N/A</v>
      </c>
      <c r="J14" s="74" t="e">
        <f>VLOOKUP($H14,'2017 Exch Rates'!$C$4:$E$192,3,FALSE)</f>
        <v>#N/A</v>
      </c>
      <c r="K14" s="22"/>
      <c r="L14" s="72">
        <f>'Worksheet A'!K11</f>
        <v>0</v>
      </c>
      <c r="M14" s="88"/>
    </row>
    <row r="15" spans="1:15" x14ac:dyDescent="0.25">
      <c r="A15">
        <v>9</v>
      </c>
      <c r="B15" s="22"/>
      <c r="C15" s="22"/>
      <c r="D15" s="86"/>
      <c r="E15" s="83"/>
      <c r="F15" s="22"/>
      <c r="G15" s="74" t="e">
        <f>VLOOKUP(F15,'Country Code List'!$A$5:$B$262,2,FALSE)</f>
        <v>#N/A</v>
      </c>
      <c r="H15" s="22"/>
      <c r="I15" s="74" t="e">
        <f>VLOOKUP($H15,'2017 Exch Rates'!$C$4:$E$192,2,FALSE)</f>
        <v>#N/A</v>
      </c>
      <c r="J15" s="74" t="e">
        <f>VLOOKUP($H15,'2017 Exch Rates'!$C$4:$E$192,3,FALSE)</f>
        <v>#N/A</v>
      </c>
      <c r="K15" s="22"/>
      <c r="L15" s="72">
        <f>'Worksheet A'!K12</f>
        <v>0</v>
      </c>
      <c r="M15" s="88"/>
    </row>
    <row r="16" spans="1:15" x14ac:dyDescent="0.25">
      <c r="A16">
        <v>10</v>
      </c>
      <c r="B16" s="22"/>
      <c r="C16" s="22"/>
      <c r="D16" s="86"/>
      <c r="E16" s="83"/>
      <c r="F16" s="22"/>
      <c r="G16" s="74" t="e">
        <f>VLOOKUP(F16,'Country Code List'!$A$5:$B$262,2,FALSE)</f>
        <v>#N/A</v>
      </c>
      <c r="H16" s="22"/>
      <c r="I16" s="74" t="e">
        <f>VLOOKUP($H16,'2017 Exch Rates'!$C$4:$E$192,2,FALSE)</f>
        <v>#N/A</v>
      </c>
      <c r="J16" s="74" t="e">
        <f>VLOOKUP($H16,'2017 Exch Rates'!$C$4:$E$192,3,FALSE)</f>
        <v>#N/A</v>
      </c>
      <c r="K16" s="22"/>
      <c r="L16" s="72">
        <f>'Worksheet A'!K13</f>
        <v>0</v>
      </c>
      <c r="M16" s="88"/>
    </row>
    <row r="17" spans="1:33" x14ac:dyDescent="0.25">
      <c r="A17">
        <v>11</v>
      </c>
      <c r="B17" s="22"/>
      <c r="C17" s="22"/>
      <c r="D17" s="86"/>
      <c r="E17" s="83"/>
      <c r="F17" s="22"/>
      <c r="G17" s="74" t="e">
        <f>VLOOKUP(F17,'Country Code List'!$A$5:$B$262,2,FALSE)</f>
        <v>#N/A</v>
      </c>
      <c r="H17" s="22"/>
      <c r="I17" s="74" t="e">
        <f>VLOOKUP($H17,'2017 Exch Rates'!$C$4:$E$192,2,FALSE)</f>
        <v>#N/A</v>
      </c>
      <c r="J17" s="74" t="e">
        <f>VLOOKUP($H17,'2017 Exch Rates'!$C$4:$E$192,3,FALSE)</f>
        <v>#N/A</v>
      </c>
      <c r="K17" s="22"/>
      <c r="L17" s="72">
        <f>'Worksheet A'!K14</f>
        <v>0</v>
      </c>
      <c r="M17" s="88"/>
    </row>
    <row r="18" spans="1:33" x14ac:dyDescent="0.25">
      <c r="A18">
        <v>12</v>
      </c>
      <c r="B18" s="22"/>
      <c r="C18" s="22"/>
      <c r="D18" s="86"/>
      <c r="E18" s="83"/>
      <c r="F18" s="22"/>
      <c r="G18" s="74" t="e">
        <f>VLOOKUP(F18,'Country Code List'!$A$5:$B$262,2,FALSE)</f>
        <v>#N/A</v>
      </c>
      <c r="H18" s="22"/>
      <c r="I18" s="74" t="e">
        <f>VLOOKUP($H18,'2017 Exch Rates'!$C$4:$E$192,2,FALSE)</f>
        <v>#N/A</v>
      </c>
      <c r="J18" s="74" t="e">
        <f>VLOOKUP($H18,'2017 Exch Rates'!$C$4:$E$192,3,FALSE)</f>
        <v>#N/A</v>
      </c>
      <c r="K18" s="22"/>
      <c r="L18" s="72">
        <f>'Worksheet A'!K15</f>
        <v>0</v>
      </c>
      <c r="M18" s="88"/>
    </row>
    <row r="19" spans="1:33" x14ac:dyDescent="0.25">
      <c r="A19">
        <v>13</v>
      </c>
      <c r="B19" s="22"/>
      <c r="C19" s="22"/>
      <c r="D19" s="86"/>
      <c r="E19" s="83"/>
      <c r="F19" s="22"/>
      <c r="G19" s="74" t="e">
        <f>VLOOKUP(F19,'Country Code List'!$A$5:$B$262,2,FALSE)</f>
        <v>#N/A</v>
      </c>
      <c r="H19" s="22"/>
      <c r="I19" s="74" t="e">
        <f>VLOOKUP($H19,'2017 Exch Rates'!$C$4:$E$192,2,FALSE)</f>
        <v>#N/A</v>
      </c>
      <c r="J19" s="74" t="e">
        <f>VLOOKUP($H19,'2017 Exch Rates'!$C$4:$E$192,3,FALSE)</f>
        <v>#N/A</v>
      </c>
      <c r="K19" s="22"/>
      <c r="L19" s="72">
        <f>'Worksheet A'!K16</f>
        <v>0</v>
      </c>
      <c r="M19" s="88"/>
    </row>
    <row r="20" spans="1:33" x14ac:dyDescent="0.25">
      <c r="A20">
        <v>14</v>
      </c>
      <c r="B20" s="22"/>
      <c r="C20" s="22"/>
      <c r="D20" s="86"/>
      <c r="E20" s="83"/>
      <c r="F20" s="22"/>
      <c r="G20" s="74" t="e">
        <f>VLOOKUP(F20,'Country Code List'!$A$5:$B$262,2,FALSE)</f>
        <v>#N/A</v>
      </c>
      <c r="H20" s="22"/>
      <c r="I20" s="74" t="e">
        <f>VLOOKUP($H20,'2017 Exch Rates'!$C$4:$E$192,2,FALSE)</f>
        <v>#N/A</v>
      </c>
      <c r="J20" s="74" t="e">
        <f>VLOOKUP($H20,'2017 Exch Rates'!$C$4:$E$192,3,FALSE)</f>
        <v>#N/A</v>
      </c>
      <c r="K20" s="22"/>
      <c r="L20" s="72">
        <f>'Worksheet A'!K17</f>
        <v>0</v>
      </c>
      <c r="M20" s="88"/>
    </row>
    <row r="21" spans="1:33" x14ac:dyDescent="0.25">
      <c r="A21">
        <v>15</v>
      </c>
      <c r="B21" s="22"/>
      <c r="C21" s="22"/>
      <c r="D21" s="86"/>
      <c r="E21" s="83"/>
      <c r="F21" s="22"/>
      <c r="G21" s="74" t="e">
        <f>VLOOKUP(F21,'Country Code List'!$A$5:$B$262,2,FALSE)</f>
        <v>#N/A</v>
      </c>
      <c r="H21" s="22"/>
      <c r="I21" s="74" t="e">
        <f>VLOOKUP($H21,'2017 Exch Rates'!$C$4:$E$192,2,FALSE)</f>
        <v>#N/A</v>
      </c>
      <c r="J21" s="74" t="e">
        <f>VLOOKUP($H21,'2017 Exch Rates'!$C$4:$E$192,3,FALSE)</f>
        <v>#N/A</v>
      </c>
      <c r="K21" s="22"/>
      <c r="L21" s="72">
        <f>'Worksheet A'!K18</f>
        <v>0</v>
      </c>
      <c r="M21" s="88"/>
    </row>
    <row r="22" spans="1:33" ht="1.5" customHeight="1" x14ac:dyDescent="0.25">
      <c r="B22" t="s">
        <v>1001</v>
      </c>
      <c r="O22" s="73"/>
    </row>
    <row r="23" spans="1:33" ht="1.5" hidden="1" customHeight="1" x14ac:dyDescent="0.25">
      <c r="B23" t="s">
        <v>1002</v>
      </c>
      <c r="D23">
        <v>0</v>
      </c>
      <c r="E23" s="82">
        <v>42736</v>
      </c>
    </row>
    <row r="24" spans="1:33" ht="1.5" hidden="1" customHeight="1" x14ac:dyDescent="0.25">
      <c r="B24" t="s">
        <v>1003</v>
      </c>
      <c r="D24">
        <v>1</v>
      </c>
      <c r="E24" s="82">
        <v>43100</v>
      </c>
    </row>
    <row r="25" spans="1:33" ht="1.5" hidden="1" customHeight="1" x14ac:dyDescent="0.25">
      <c r="K25" t="s">
        <v>1005</v>
      </c>
      <c r="L25" t="s">
        <v>1033</v>
      </c>
    </row>
    <row r="26" spans="1:33" ht="5.25" hidden="1" customHeight="1" x14ac:dyDescent="0.25">
      <c r="K26" t="s">
        <v>1007</v>
      </c>
      <c r="L26" t="s">
        <v>490</v>
      </c>
    </row>
    <row r="27" spans="1:33" hidden="1" x14ac:dyDescent="0.25">
      <c r="K27" t="s">
        <v>1006</v>
      </c>
    </row>
    <row r="28" spans="1:33" s="73" customFormat="1" x14ac:dyDescent="0.25"/>
    <row r="29" spans="1:33" s="73" customFormat="1" ht="20.25" thickBot="1" x14ac:dyDescent="0.35">
      <c r="A29" s="112" t="s">
        <v>1022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</row>
    <row r="30" spans="1:33" s="73" customFormat="1" ht="15.75" thickTop="1" x14ac:dyDescent="0.25"/>
    <row r="31" spans="1:33" s="73" customFormat="1" x14ac:dyDescent="0.25">
      <c r="B31" s="120" t="s">
        <v>994</v>
      </c>
      <c r="C31" s="122" t="s">
        <v>1034</v>
      </c>
      <c r="D31" s="110" t="s">
        <v>1028</v>
      </c>
      <c r="E31" s="110"/>
      <c r="F31" s="110"/>
      <c r="G31" s="110"/>
      <c r="H31" s="110"/>
      <c r="I31" s="110"/>
      <c r="J31" s="111" t="s">
        <v>1029</v>
      </c>
      <c r="K31" s="111"/>
      <c r="L31" s="111"/>
      <c r="M31" s="111"/>
      <c r="N31" s="111"/>
      <c r="O31" s="111"/>
      <c r="P31" s="111" t="s">
        <v>1023</v>
      </c>
      <c r="Q31" s="111"/>
      <c r="R31" s="111"/>
      <c r="S31" s="111"/>
      <c r="T31" s="111"/>
      <c r="U31" s="111"/>
      <c r="V31" s="111" t="s">
        <v>1025</v>
      </c>
      <c r="W31" s="111"/>
      <c r="X31" s="111"/>
      <c r="Y31" s="111"/>
      <c r="Z31" s="111"/>
      <c r="AA31" s="111"/>
      <c r="AB31" s="111" t="s">
        <v>1024</v>
      </c>
      <c r="AC31" s="111"/>
      <c r="AD31" s="111"/>
      <c r="AE31" s="111"/>
      <c r="AF31" s="111"/>
      <c r="AG31" s="111"/>
    </row>
    <row r="32" spans="1:33" s="73" customFormat="1" ht="30" customHeight="1" x14ac:dyDescent="0.25">
      <c r="B32" s="120"/>
      <c r="C32" s="122"/>
      <c r="D32" s="110" t="s">
        <v>1027</v>
      </c>
      <c r="E32" s="110"/>
      <c r="F32" s="110"/>
      <c r="G32" s="110" t="s">
        <v>1026</v>
      </c>
      <c r="H32" s="110"/>
      <c r="I32" s="110"/>
      <c r="J32" s="110" t="s">
        <v>1027</v>
      </c>
      <c r="K32" s="110"/>
      <c r="L32" s="110"/>
      <c r="M32" s="110" t="s">
        <v>1026</v>
      </c>
      <c r="N32" s="110"/>
      <c r="O32" s="110"/>
      <c r="P32" s="110" t="s">
        <v>1027</v>
      </c>
      <c r="Q32" s="110"/>
      <c r="R32" s="110"/>
      <c r="S32" s="110" t="s">
        <v>1026</v>
      </c>
      <c r="T32" s="110"/>
      <c r="U32" s="110"/>
      <c r="V32" s="110" t="s">
        <v>1027</v>
      </c>
      <c r="W32" s="110"/>
      <c r="X32" s="110"/>
      <c r="Y32" s="110" t="s">
        <v>1026</v>
      </c>
      <c r="Z32" s="110"/>
      <c r="AA32" s="110"/>
      <c r="AB32" s="110" t="s">
        <v>1027</v>
      </c>
      <c r="AC32" s="110"/>
      <c r="AD32" s="110"/>
      <c r="AE32" s="110" t="s">
        <v>1026</v>
      </c>
      <c r="AF32" s="110"/>
      <c r="AG32" s="110"/>
    </row>
    <row r="33" spans="1:33" s="73" customFormat="1" x14ac:dyDescent="0.25">
      <c r="B33" s="121"/>
      <c r="C33" s="123"/>
      <c r="D33" s="78" t="s">
        <v>1030</v>
      </c>
      <c r="E33" s="78" t="s">
        <v>1031</v>
      </c>
      <c r="F33" s="78" t="s">
        <v>1032</v>
      </c>
      <c r="G33" s="78" t="s">
        <v>1030</v>
      </c>
      <c r="H33" s="78" t="s">
        <v>1031</v>
      </c>
      <c r="I33" s="78" t="s">
        <v>1032</v>
      </c>
      <c r="J33" s="78" t="s">
        <v>1030</v>
      </c>
      <c r="K33" s="78" t="s">
        <v>1031</v>
      </c>
      <c r="L33" s="78" t="s">
        <v>1032</v>
      </c>
      <c r="M33" s="78" t="s">
        <v>1030</v>
      </c>
      <c r="N33" s="78" t="s">
        <v>1031</v>
      </c>
      <c r="O33" s="78" t="s">
        <v>1032</v>
      </c>
      <c r="P33" s="78" t="s">
        <v>1030</v>
      </c>
      <c r="Q33" s="78" t="s">
        <v>1031</v>
      </c>
      <c r="R33" s="78" t="s">
        <v>1032</v>
      </c>
      <c r="S33" s="78" t="s">
        <v>1030</v>
      </c>
      <c r="T33" s="78" t="s">
        <v>1031</v>
      </c>
      <c r="U33" s="78" t="s">
        <v>1032</v>
      </c>
      <c r="V33" s="78" t="s">
        <v>1030</v>
      </c>
      <c r="W33" s="78" t="s">
        <v>1031</v>
      </c>
      <c r="X33" s="78" t="s">
        <v>1032</v>
      </c>
      <c r="Y33" s="78" t="s">
        <v>1030</v>
      </c>
      <c r="Z33" s="78" t="s">
        <v>1031</v>
      </c>
      <c r="AA33" s="78" t="s">
        <v>1032</v>
      </c>
      <c r="AB33" s="78" t="s">
        <v>1030</v>
      </c>
      <c r="AC33" s="78" t="s">
        <v>1031</v>
      </c>
      <c r="AD33" s="78" t="s">
        <v>1032</v>
      </c>
      <c r="AE33" s="78" t="s">
        <v>1030</v>
      </c>
      <c r="AF33" s="78" t="s">
        <v>1031</v>
      </c>
      <c r="AG33" s="78" t="s">
        <v>1032</v>
      </c>
    </row>
    <row r="34" spans="1:33" s="73" customFormat="1" x14ac:dyDescent="0.25">
      <c r="A34" s="73">
        <v>1</v>
      </c>
      <c r="B34" s="74">
        <f>B7</f>
        <v>0</v>
      </c>
      <c r="C34" s="22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</row>
    <row r="35" spans="1:33" s="73" customFormat="1" x14ac:dyDescent="0.25">
      <c r="A35" s="73">
        <v>2</v>
      </c>
      <c r="B35" s="74">
        <f t="shared" ref="B35:B48" si="0">B8</f>
        <v>0</v>
      </c>
      <c r="C35" s="22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</row>
    <row r="36" spans="1:33" s="73" customFormat="1" x14ac:dyDescent="0.25">
      <c r="A36" s="73">
        <v>3</v>
      </c>
      <c r="B36" s="74">
        <f t="shared" si="0"/>
        <v>0</v>
      </c>
      <c r="C36" s="22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</row>
    <row r="37" spans="1:33" s="73" customFormat="1" x14ac:dyDescent="0.25">
      <c r="A37" s="73">
        <v>4</v>
      </c>
      <c r="B37" s="74">
        <f t="shared" si="0"/>
        <v>0</v>
      </c>
      <c r="C37" s="22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</row>
    <row r="38" spans="1:33" s="73" customFormat="1" x14ac:dyDescent="0.25">
      <c r="A38" s="73">
        <v>5</v>
      </c>
      <c r="B38" s="74">
        <f t="shared" si="0"/>
        <v>0</v>
      </c>
      <c r="C38" s="22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</row>
    <row r="39" spans="1:33" s="73" customFormat="1" x14ac:dyDescent="0.25">
      <c r="A39" s="73">
        <v>6</v>
      </c>
      <c r="B39" s="74">
        <f t="shared" si="0"/>
        <v>0</v>
      </c>
      <c r="C39" s="22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</row>
    <row r="40" spans="1:33" s="73" customFormat="1" x14ac:dyDescent="0.25">
      <c r="A40" s="73">
        <v>7</v>
      </c>
      <c r="B40" s="74">
        <f t="shared" si="0"/>
        <v>0</v>
      </c>
      <c r="C40" s="22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</row>
    <row r="41" spans="1:33" s="73" customFormat="1" x14ac:dyDescent="0.25">
      <c r="A41" s="73">
        <v>8</v>
      </c>
      <c r="B41" s="74">
        <f t="shared" si="0"/>
        <v>0</v>
      </c>
      <c r="C41" s="22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</row>
    <row r="42" spans="1:33" s="73" customFormat="1" x14ac:dyDescent="0.25">
      <c r="A42" s="73">
        <v>9</v>
      </c>
      <c r="B42" s="74">
        <f t="shared" si="0"/>
        <v>0</v>
      </c>
      <c r="C42" s="22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1:33" s="73" customFormat="1" x14ac:dyDescent="0.25">
      <c r="A43" s="73">
        <v>10</v>
      </c>
      <c r="B43" s="74">
        <f t="shared" si="0"/>
        <v>0</v>
      </c>
      <c r="C43" s="22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</row>
    <row r="44" spans="1:33" s="73" customFormat="1" x14ac:dyDescent="0.25">
      <c r="A44" s="73">
        <v>11</v>
      </c>
      <c r="B44" s="74">
        <f t="shared" si="0"/>
        <v>0</v>
      </c>
      <c r="C44" s="22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</row>
    <row r="45" spans="1:33" s="73" customFormat="1" x14ac:dyDescent="0.25">
      <c r="A45" s="73">
        <v>12</v>
      </c>
      <c r="B45" s="74">
        <f t="shared" si="0"/>
        <v>0</v>
      </c>
      <c r="C45" s="22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</row>
    <row r="46" spans="1:33" s="73" customFormat="1" x14ac:dyDescent="0.25">
      <c r="A46" s="73">
        <v>13</v>
      </c>
      <c r="B46" s="74">
        <f t="shared" si="0"/>
        <v>0</v>
      </c>
      <c r="C46" s="22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</row>
    <row r="47" spans="1:33" s="73" customFormat="1" x14ac:dyDescent="0.25">
      <c r="A47" s="73">
        <v>14</v>
      </c>
      <c r="B47" s="74">
        <f t="shared" si="0"/>
        <v>0</v>
      </c>
      <c r="C47" s="22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</row>
    <row r="48" spans="1:33" s="73" customFormat="1" x14ac:dyDescent="0.25">
      <c r="A48" s="73">
        <v>15</v>
      </c>
      <c r="B48" s="74">
        <f t="shared" si="0"/>
        <v>0</v>
      </c>
      <c r="C48" s="22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</row>
    <row r="49" spans="1:20" s="73" customFormat="1" x14ac:dyDescent="0.25"/>
    <row r="50" spans="1:20" ht="20.25" thickBot="1" x14ac:dyDescent="0.35">
      <c r="A50" s="112" t="s">
        <v>1020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73" customFormat="1" ht="15.75" thickTop="1" x14ac:dyDescent="0.25">
      <c r="A51" s="73" t="s">
        <v>1017</v>
      </c>
    </row>
    <row r="52" spans="1:20" x14ac:dyDescent="0.25">
      <c r="C52" s="113" t="s">
        <v>1013</v>
      </c>
      <c r="D52" s="113"/>
      <c r="E52" s="113"/>
      <c r="F52" s="114">
        <f>'Worksheet E'!F4</f>
        <v>42369</v>
      </c>
      <c r="G52" s="115"/>
      <c r="H52" s="115"/>
      <c r="I52" s="113" t="s">
        <v>1013</v>
      </c>
      <c r="J52" s="113"/>
      <c r="K52" s="113"/>
      <c r="L52" s="114">
        <f>'Worksheet E'!I4</f>
        <v>42735</v>
      </c>
      <c r="M52" s="115"/>
      <c r="N52" s="115"/>
      <c r="O52" s="113" t="s">
        <v>1013</v>
      </c>
      <c r="P52" s="113"/>
      <c r="Q52" s="113"/>
      <c r="R52" s="116">
        <f>'Worksheet E'!L4</f>
        <v>43100</v>
      </c>
      <c r="S52" s="117"/>
      <c r="T52" s="118"/>
    </row>
    <row r="53" spans="1:20" ht="30" customHeight="1" x14ac:dyDescent="0.25">
      <c r="C53" s="110" t="s">
        <v>1015</v>
      </c>
      <c r="D53" s="110"/>
      <c r="E53" s="110"/>
      <c r="F53" s="111" t="s">
        <v>1016</v>
      </c>
      <c r="G53" s="111"/>
      <c r="H53" s="111"/>
      <c r="I53" s="110" t="s">
        <v>1015</v>
      </c>
      <c r="J53" s="110"/>
      <c r="K53" s="110"/>
      <c r="L53" s="111" t="s">
        <v>1016</v>
      </c>
      <c r="M53" s="111"/>
      <c r="N53" s="111"/>
      <c r="O53" s="110" t="s">
        <v>1015</v>
      </c>
      <c r="P53" s="110"/>
      <c r="Q53" s="110"/>
      <c r="R53" s="111" t="s">
        <v>1016</v>
      </c>
      <c r="S53" s="111"/>
      <c r="T53" s="111"/>
    </row>
    <row r="54" spans="1:20" ht="75" x14ac:dyDescent="0.25">
      <c r="B54" s="84" t="s">
        <v>994</v>
      </c>
      <c r="C54" s="78" t="s">
        <v>1014</v>
      </c>
      <c r="D54" s="78" t="s">
        <v>1019</v>
      </c>
      <c r="E54" s="78" t="s">
        <v>1018</v>
      </c>
      <c r="F54" s="78" t="s">
        <v>1014</v>
      </c>
      <c r="G54" s="78" t="s">
        <v>1019</v>
      </c>
      <c r="H54" s="78" t="s">
        <v>1018</v>
      </c>
      <c r="I54" s="78" t="s">
        <v>1014</v>
      </c>
      <c r="J54" s="78" t="s">
        <v>1019</v>
      </c>
      <c r="K54" s="78" t="s">
        <v>1018</v>
      </c>
      <c r="L54" s="78" t="s">
        <v>1014</v>
      </c>
      <c r="M54" s="78" t="s">
        <v>1019</v>
      </c>
      <c r="N54" s="78" t="s">
        <v>1018</v>
      </c>
      <c r="O54" s="78" t="s">
        <v>1014</v>
      </c>
      <c r="P54" s="78" t="s">
        <v>1019</v>
      </c>
      <c r="Q54" s="78" t="s">
        <v>1018</v>
      </c>
      <c r="R54" s="78" t="s">
        <v>1014</v>
      </c>
      <c r="S54" s="78" t="s">
        <v>1019</v>
      </c>
      <c r="T54" s="78" t="s">
        <v>1018</v>
      </c>
    </row>
    <row r="55" spans="1:20" x14ac:dyDescent="0.25">
      <c r="A55" s="73">
        <v>1</v>
      </c>
      <c r="B55" s="74">
        <f>B7</f>
        <v>0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</row>
    <row r="56" spans="1:20" x14ac:dyDescent="0.25">
      <c r="A56" s="73">
        <v>2</v>
      </c>
      <c r="B56" s="74">
        <f t="shared" ref="B56:B69" si="1">B8</f>
        <v>0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1:20" x14ac:dyDescent="0.25">
      <c r="A57" s="73">
        <v>3</v>
      </c>
      <c r="B57" s="74">
        <f t="shared" si="1"/>
        <v>0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</row>
    <row r="58" spans="1:20" x14ac:dyDescent="0.25">
      <c r="A58" s="73">
        <v>4</v>
      </c>
      <c r="B58" s="74">
        <f t="shared" si="1"/>
        <v>0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x14ac:dyDescent="0.25">
      <c r="A59" s="73">
        <v>5</v>
      </c>
      <c r="B59" s="74">
        <f t="shared" si="1"/>
        <v>0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1:20" x14ac:dyDescent="0.25">
      <c r="A60" s="73">
        <v>6</v>
      </c>
      <c r="B60" s="74">
        <f t="shared" si="1"/>
        <v>0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</row>
    <row r="61" spans="1:20" x14ac:dyDescent="0.25">
      <c r="A61" s="73">
        <v>7</v>
      </c>
      <c r="B61" s="74">
        <f t="shared" si="1"/>
        <v>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</row>
    <row r="62" spans="1:20" x14ac:dyDescent="0.25">
      <c r="A62" s="73">
        <v>8</v>
      </c>
      <c r="B62" s="74">
        <f t="shared" si="1"/>
        <v>0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</row>
    <row r="63" spans="1:20" x14ac:dyDescent="0.25">
      <c r="A63" s="73">
        <v>9</v>
      </c>
      <c r="B63" s="74">
        <f t="shared" si="1"/>
        <v>0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</row>
    <row r="64" spans="1:20" x14ac:dyDescent="0.25">
      <c r="A64" s="73">
        <v>10</v>
      </c>
      <c r="B64" s="74">
        <f t="shared" si="1"/>
        <v>0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</row>
    <row r="65" spans="1:20" x14ac:dyDescent="0.25">
      <c r="A65" s="73">
        <v>11</v>
      </c>
      <c r="B65" s="74">
        <f t="shared" si="1"/>
        <v>0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</row>
    <row r="66" spans="1:20" x14ac:dyDescent="0.25">
      <c r="A66" s="73">
        <v>12</v>
      </c>
      <c r="B66" s="74">
        <f t="shared" si="1"/>
        <v>0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</row>
    <row r="67" spans="1:20" x14ac:dyDescent="0.25">
      <c r="A67" s="73">
        <v>13</v>
      </c>
      <c r="B67" s="74">
        <f t="shared" si="1"/>
        <v>0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</row>
    <row r="68" spans="1:20" x14ac:dyDescent="0.25">
      <c r="A68" s="73">
        <v>14</v>
      </c>
      <c r="B68" s="74">
        <f t="shared" si="1"/>
        <v>0</v>
      </c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</row>
    <row r="69" spans="1:20" x14ac:dyDescent="0.25">
      <c r="A69" s="73">
        <v>15</v>
      </c>
      <c r="B69" s="74">
        <f t="shared" si="1"/>
        <v>0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1" spans="1:20" ht="60" x14ac:dyDescent="0.25">
      <c r="A71" s="73"/>
      <c r="B71" s="78" t="s">
        <v>1011</v>
      </c>
      <c r="C71" s="72">
        <f>'Worksheet D'!J24</f>
        <v>0</v>
      </c>
      <c r="D71" s="73"/>
      <c r="E71" s="73"/>
      <c r="F71" s="73"/>
      <c r="H71" s="73"/>
      <c r="I71" s="73"/>
      <c r="J71" s="73"/>
      <c r="K71" s="73"/>
      <c r="L71" s="73"/>
      <c r="M71" s="73"/>
      <c r="O71" s="73"/>
    </row>
    <row r="72" spans="1:20" ht="45" x14ac:dyDescent="0.25">
      <c r="A72" s="73"/>
      <c r="B72" s="78" t="s">
        <v>1012</v>
      </c>
      <c r="C72" s="88"/>
      <c r="D72" s="73"/>
      <c r="E72" s="73"/>
      <c r="F72" s="73"/>
      <c r="H72" s="73"/>
      <c r="I72" s="73"/>
      <c r="J72" s="73"/>
      <c r="K72" s="73"/>
      <c r="L72" s="73"/>
      <c r="M72" s="73"/>
      <c r="O72" s="73"/>
    </row>
    <row r="73" spans="1:20" x14ac:dyDescent="0.25">
      <c r="A73" s="73"/>
      <c r="B73" s="73"/>
      <c r="C73" s="73"/>
      <c r="D73" s="73"/>
      <c r="E73" s="73"/>
      <c r="F73" s="73"/>
      <c r="H73" s="73"/>
      <c r="I73" s="73"/>
      <c r="J73" s="73"/>
      <c r="K73" s="73"/>
      <c r="L73" s="73"/>
      <c r="M73" s="73"/>
      <c r="O73" s="73"/>
    </row>
  </sheetData>
  <mergeCells count="34">
    <mergeCell ref="A1:J1"/>
    <mergeCell ref="F4:G4"/>
    <mergeCell ref="A3:O3"/>
    <mergeCell ref="S32:U32"/>
    <mergeCell ref="V32:X32"/>
    <mergeCell ref="B31:B33"/>
    <mergeCell ref="C31:C33"/>
    <mergeCell ref="A29:AG29"/>
    <mergeCell ref="Y32:AA32"/>
    <mergeCell ref="AB32:AD32"/>
    <mergeCell ref="AE32:AG32"/>
    <mergeCell ref="D31:I31"/>
    <mergeCell ref="J31:O31"/>
    <mergeCell ref="P31:U31"/>
    <mergeCell ref="V31:AA31"/>
    <mergeCell ref="AB31:AG31"/>
    <mergeCell ref="O53:Q53"/>
    <mergeCell ref="R53:T53"/>
    <mergeCell ref="A50:T50"/>
    <mergeCell ref="C52:E52"/>
    <mergeCell ref="I52:K52"/>
    <mergeCell ref="O52:Q52"/>
    <mergeCell ref="F52:H52"/>
    <mergeCell ref="L52:N52"/>
    <mergeCell ref="R52:T52"/>
    <mergeCell ref="C53:E53"/>
    <mergeCell ref="F53:H53"/>
    <mergeCell ref="I53:K53"/>
    <mergeCell ref="L53:N53"/>
    <mergeCell ref="D32:F32"/>
    <mergeCell ref="G32:I32"/>
    <mergeCell ref="J32:L32"/>
    <mergeCell ref="M32:O32"/>
    <mergeCell ref="P32:R32"/>
  </mergeCells>
  <dataValidations count="9">
    <dataValidation type="decimal" allowBlank="1" showInputMessage="1" showErrorMessage="1" sqref="D23:D24" xr:uid="{B7BB9DDA-4F19-4590-836E-10256C0BFD46}">
      <formula1>D22</formula1>
      <formula2>D23</formula2>
    </dataValidation>
    <dataValidation type="list" allowBlank="1" showInputMessage="1" showErrorMessage="1" sqref="K7:K21" xr:uid="{9B06CE32-C6DA-4E81-B5C9-888DC3D5CEDC}">
      <formula1>$K$25:$K$27</formula1>
    </dataValidation>
    <dataValidation type="decimal" operator="lessThanOrEqual" allowBlank="1" showInputMessage="1" showErrorMessage="1" errorTitle="Invalid Input" error="Value cannot exceed amount in column N." sqref="M7:M21" xr:uid="{B78C9D59-0240-4C6B-B282-BD4309220E41}">
      <formula1>L7</formula1>
    </dataValidation>
    <dataValidation type="decimal" operator="lessThanOrEqual" allowBlank="1" showInputMessage="1" showErrorMessage="1" errorTitle="Invalid Input" error="Value cannot exceed amount in cell C69." sqref="C72" xr:uid="{DAC9F71D-C96D-4172-B6E3-EC6F98610316}">
      <formula1>C71</formula1>
    </dataValidation>
    <dataValidation type="date" allowBlank="1" showInputMessage="1" showErrorMessage="1" errorTitle="Invalid Input" error="Date must be between 1/1/2017 and 12/31/2017." sqref="E13:E21" xr:uid="{052E9541-C040-452B-991B-EA9324545A7E}">
      <formula1>#REF!</formula1>
      <formula2>#REF!</formula2>
    </dataValidation>
    <dataValidation type="date" allowBlank="1" showInputMessage="1" showErrorMessage="1" errorTitle="Invalid Input" error="Date must be between 1/1/2017 and 12/31/2017." sqref="E7:E10" xr:uid="{314256F0-071E-49E1-BD94-27BF6291237C}">
      <formula1>E23</formula1>
      <formula2>E24</formula2>
    </dataValidation>
    <dataValidation type="date" allowBlank="1" showInputMessage="1" showErrorMessage="1" errorTitle="Invalid Input" error="Date must be between 1/1/2017 and 12/31/2017." sqref="E12" xr:uid="{31936367-0778-4FA1-B7BD-1897B5A29A11}">
      <formula1>#REF!</formula1>
      <formula2>#REF!</formula2>
    </dataValidation>
    <dataValidation type="date" allowBlank="1" showInputMessage="1" showErrorMessage="1" errorTitle="Invalid Input" error="Date must be between 1/1/2017 and 12/31/2017." sqref="E11" xr:uid="{7E55F356-D552-475F-9F43-CAAF4991A1E4}">
      <formula1>E27</formula1>
      <formula2>#REF!</formula2>
    </dataValidation>
    <dataValidation type="list" allowBlank="1" showInputMessage="1" showErrorMessage="1" sqref="C34:C48" xr:uid="{7BE849D1-A7E9-45A6-A2EB-74744790A9A7}">
      <formula1>$L$25:$L$26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CBD5D8-2B37-4AD4-9A70-D5824CEF0108}">
          <x14:formula1>
            <xm:f>'2017 Exch Rates'!$C$4:$C$192</xm:f>
          </x14:formula1>
          <xm:sqref>H7:H21</xm:sqref>
        </x14:dataValidation>
        <x14:dataValidation type="list" allowBlank="1" showInputMessage="1" showErrorMessage="1" xr:uid="{00469C31-74C7-4C89-9465-3A715E6A553D}">
          <x14:formula1>
            <xm:f>'Country Code List'!$A$5:$A$262</xm:f>
          </x14:formula1>
          <xm:sqref>F7:F21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F6B0-B9F0-4637-BD8E-8A24F52618CE}">
  <dimension ref="A1:D38"/>
  <sheetViews>
    <sheetView topLeftCell="B1" workbookViewId="0">
      <selection activeCell="D11" sqref="D11"/>
    </sheetView>
  </sheetViews>
  <sheetFormatPr defaultRowHeight="15" x14ac:dyDescent="0.25"/>
  <cols>
    <col min="1" max="1" width="12.42578125" customWidth="1"/>
    <col min="2" max="2" width="75.7109375" bestFit="1" customWidth="1"/>
    <col min="3" max="3" width="5" customWidth="1"/>
    <col min="4" max="4" width="16.140625" customWidth="1"/>
  </cols>
  <sheetData>
    <row r="1" spans="1:4" x14ac:dyDescent="0.25">
      <c r="A1" t="s">
        <v>950</v>
      </c>
      <c r="B1" s="1" t="s">
        <v>951</v>
      </c>
    </row>
    <row r="3" spans="1:4" x14ac:dyDescent="0.25">
      <c r="A3" s="1" t="s">
        <v>960</v>
      </c>
    </row>
    <row r="4" spans="1:4" x14ac:dyDescent="0.25">
      <c r="B4" s="1" t="s">
        <v>72</v>
      </c>
    </row>
    <row r="5" spans="1:4" x14ac:dyDescent="0.25">
      <c r="B5" t="s">
        <v>957</v>
      </c>
    </row>
    <row r="6" spans="1:4" x14ac:dyDescent="0.25">
      <c r="D6" s="35" t="s">
        <v>7</v>
      </c>
    </row>
    <row r="7" spans="1:4" x14ac:dyDescent="0.25">
      <c r="A7" s="1">
        <v>1</v>
      </c>
      <c r="B7" s="1" t="s">
        <v>961</v>
      </c>
      <c r="C7" s="1">
        <v>1</v>
      </c>
      <c r="D7" s="54">
        <f>'Worksheet G - Gen'!H21</f>
        <v>0</v>
      </c>
    </row>
    <row r="8" spans="1:4" x14ac:dyDescent="0.25">
      <c r="A8" s="1">
        <v>2</v>
      </c>
      <c r="B8" s="1" t="s">
        <v>962</v>
      </c>
      <c r="C8" s="1">
        <v>2</v>
      </c>
      <c r="D8" s="22"/>
    </row>
    <row r="9" spans="1:4" x14ac:dyDescent="0.25">
      <c r="A9" s="130">
        <v>3</v>
      </c>
      <c r="B9" s="1" t="s">
        <v>963</v>
      </c>
      <c r="C9" s="139">
        <v>3</v>
      </c>
      <c r="D9" s="133">
        <f>SUM(D7:D8)</f>
        <v>0</v>
      </c>
    </row>
    <row r="10" spans="1:4" x14ac:dyDescent="0.25">
      <c r="A10" s="130"/>
      <c r="B10" t="s">
        <v>964</v>
      </c>
      <c r="C10" s="139"/>
      <c r="D10" s="133"/>
    </row>
    <row r="11" spans="1:4" ht="30" x14ac:dyDescent="0.25">
      <c r="A11" s="1">
        <v>4</v>
      </c>
      <c r="B11" s="67" t="s">
        <v>965</v>
      </c>
      <c r="C11" s="1">
        <v>4</v>
      </c>
      <c r="D11" s="22"/>
    </row>
    <row r="12" spans="1:4" ht="30" x14ac:dyDescent="0.25">
      <c r="A12" s="1">
        <v>5</v>
      </c>
      <c r="B12" s="67" t="s">
        <v>966</v>
      </c>
      <c r="C12" s="1">
        <v>5</v>
      </c>
      <c r="D12" s="22"/>
    </row>
    <row r="13" spans="1:4" x14ac:dyDescent="0.25">
      <c r="A13" s="130">
        <v>6</v>
      </c>
      <c r="B13" s="1" t="s">
        <v>967</v>
      </c>
      <c r="C13" s="139">
        <v>6</v>
      </c>
      <c r="D13" s="133">
        <f>SUM(D11:D12)</f>
        <v>0</v>
      </c>
    </row>
    <row r="14" spans="1:4" x14ac:dyDescent="0.25">
      <c r="A14" s="130"/>
      <c r="B14" t="s">
        <v>968</v>
      </c>
      <c r="C14" s="139"/>
      <c r="D14" s="133"/>
    </row>
    <row r="15" spans="1:4" x14ac:dyDescent="0.25">
      <c r="A15" s="130">
        <v>7</v>
      </c>
      <c r="B15" s="1" t="s">
        <v>969</v>
      </c>
      <c r="C15" s="139">
        <v>7</v>
      </c>
      <c r="D15" s="133">
        <f>'Worksheet G - Gen'!P21</f>
        <v>0</v>
      </c>
    </row>
    <row r="16" spans="1:4" x14ac:dyDescent="0.25">
      <c r="A16" s="130"/>
      <c r="B16" t="s">
        <v>970</v>
      </c>
      <c r="C16" s="139"/>
      <c r="D16" s="133"/>
    </row>
    <row r="17" spans="1:4" x14ac:dyDescent="0.25">
      <c r="A17" s="138">
        <v>8</v>
      </c>
      <c r="B17" s="1" t="s">
        <v>971</v>
      </c>
      <c r="C17" s="139">
        <v>8</v>
      </c>
      <c r="D17" s="133" t="e">
        <f>D37</f>
        <v>#DIV/0!</v>
      </c>
    </row>
    <row r="18" spans="1:4" x14ac:dyDescent="0.25">
      <c r="A18" s="138"/>
      <c r="B18" t="s">
        <v>972</v>
      </c>
      <c r="C18" s="139"/>
      <c r="D18" s="133"/>
    </row>
    <row r="19" spans="1:4" x14ac:dyDescent="0.25">
      <c r="A19" s="1">
        <v>9</v>
      </c>
      <c r="B19" t="s">
        <v>973</v>
      </c>
      <c r="C19" s="1">
        <v>9</v>
      </c>
      <c r="D19" s="54" t="e">
        <f>D15*D17</f>
        <v>#DIV/0!</v>
      </c>
    </row>
    <row r="20" spans="1:4" x14ac:dyDescent="0.25">
      <c r="A20" s="1"/>
      <c r="C20" s="1"/>
    </row>
    <row r="21" spans="1:4" x14ac:dyDescent="0.25">
      <c r="A21" s="1" t="s">
        <v>959</v>
      </c>
      <c r="C21" s="1"/>
    </row>
    <row r="22" spans="1:4" x14ac:dyDescent="0.25">
      <c r="A22" s="1"/>
      <c r="B22" s="1" t="s">
        <v>958</v>
      </c>
      <c r="C22" s="1"/>
      <c r="D22" s="35" t="s">
        <v>7</v>
      </c>
    </row>
    <row r="23" spans="1:4" x14ac:dyDescent="0.25">
      <c r="A23" s="130">
        <v>10</v>
      </c>
      <c r="B23" s="1" t="s">
        <v>974</v>
      </c>
      <c r="C23" s="139">
        <v>10</v>
      </c>
      <c r="D23" s="129">
        <f>'Worksheet 1'!D21</f>
        <v>0</v>
      </c>
    </row>
    <row r="24" spans="1:4" x14ac:dyDescent="0.25">
      <c r="A24" s="130"/>
      <c r="B24" t="s">
        <v>975</v>
      </c>
      <c r="C24" s="139"/>
      <c r="D24" s="133"/>
    </row>
    <row r="25" spans="1:4" x14ac:dyDescent="0.25">
      <c r="A25" s="130">
        <v>11</v>
      </c>
      <c r="B25" s="1" t="s">
        <v>976</v>
      </c>
      <c r="C25" s="139">
        <v>11</v>
      </c>
      <c r="D25" s="129">
        <f>'Worksheet 1'!D21+'Worksheet 1'!D16</f>
        <v>0</v>
      </c>
    </row>
    <row r="26" spans="1:4" x14ac:dyDescent="0.25">
      <c r="A26" s="130"/>
      <c r="B26" t="s">
        <v>977</v>
      </c>
      <c r="C26" s="139"/>
      <c r="D26" s="133"/>
    </row>
    <row r="27" spans="1:4" x14ac:dyDescent="0.25">
      <c r="A27" s="1">
        <v>12</v>
      </c>
      <c r="B27" t="s">
        <v>978</v>
      </c>
      <c r="C27" s="1">
        <v>12</v>
      </c>
      <c r="D27" s="54" t="e">
        <f>D23/D25</f>
        <v>#DIV/0!</v>
      </c>
    </row>
    <row r="28" spans="1:4" ht="30" x14ac:dyDescent="0.25">
      <c r="A28" s="130">
        <v>13</v>
      </c>
      <c r="B28" s="67" t="s">
        <v>979</v>
      </c>
      <c r="C28" s="139">
        <v>13</v>
      </c>
      <c r="D28" s="133" t="e">
        <f>D27*0.771</f>
        <v>#DIV/0!</v>
      </c>
    </row>
    <row r="29" spans="1:4" x14ac:dyDescent="0.25">
      <c r="A29" s="130"/>
      <c r="B29" t="s">
        <v>980</v>
      </c>
      <c r="C29" s="139"/>
      <c r="D29" s="133"/>
    </row>
    <row r="30" spans="1:4" x14ac:dyDescent="0.25">
      <c r="A30" s="130">
        <v>14</v>
      </c>
      <c r="B30" s="1" t="s">
        <v>981</v>
      </c>
      <c r="C30" s="139">
        <v>14</v>
      </c>
      <c r="D30" s="129">
        <f>'Worksheet 1'!D16</f>
        <v>0</v>
      </c>
    </row>
    <row r="31" spans="1:4" x14ac:dyDescent="0.25">
      <c r="A31" s="130"/>
      <c r="B31" t="s">
        <v>982</v>
      </c>
      <c r="C31" s="139"/>
      <c r="D31" s="133"/>
    </row>
    <row r="32" spans="1:4" x14ac:dyDescent="0.25">
      <c r="A32" s="130">
        <v>15</v>
      </c>
      <c r="B32" s="1" t="s">
        <v>976</v>
      </c>
      <c r="C32" s="139">
        <v>15</v>
      </c>
      <c r="D32" s="129">
        <f>'Worksheet 1'!D21+'Worksheet 1'!D16</f>
        <v>0</v>
      </c>
    </row>
    <row r="33" spans="1:4" x14ac:dyDescent="0.25">
      <c r="A33" s="130"/>
      <c r="B33" t="s">
        <v>977</v>
      </c>
      <c r="C33" s="139"/>
      <c r="D33" s="133"/>
    </row>
    <row r="34" spans="1:4" x14ac:dyDescent="0.25">
      <c r="A34" s="1">
        <v>16</v>
      </c>
      <c r="B34" t="s">
        <v>983</v>
      </c>
      <c r="C34" s="1">
        <v>16</v>
      </c>
      <c r="D34" s="54" t="e">
        <f>D30/D32</f>
        <v>#DIV/0!</v>
      </c>
    </row>
    <row r="35" spans="1:4" ht="30" x14ac:dyDescent="0.25">
      <c r="A35" s="130">
        <v>17</v>
      </c>
      <c r="B35" s="67" t="s">
        <v>984</v>
      </c>
      <c r="C35" s="139">
        <v>17</v>
      </c>
      <c r="D35" s="133" t="e">
        <f>D34*0.557</f>
        <v>#DIV/0!</v>
      </c>
    </row>
    <row r="36" spans="1:4" x14ac:dyDescent="0.25">
      <c r="A36" s="130"/>
      <c r="B36" t="s">
        <v>985</v>
      </c>
      <c r="C36" s="139"/>
      <c r="D36" s="133"/>
    </row>
    <row r="37" spans="1:4" x14ac:dyDescent="0.25">
      <c r="A37" s="130">
        <v>18</v>
      </c>
      <c r="B37" s="1" t="s">
        <v>986</v>
      </c>
      <c r="C37" s="139">
        <v>18</v>
      </c>
      <c r="D37" s="133" t="e">
        <f>D28+D35</f>
        <v>#DIV/0!</v>
      </c>
    </row>
    <row r="38" spans="1:4" x14ac:dyDescent="0.25">
      <c r="A38" s="130"/>
      <c r="B38" t="s">
        <v>987</v>
      </c>
      <c r="C38" s="139"/>
      <c r="D38" s="133"/>
    </row>
  </sheetData>
  <mergeCells count="33">
    <mergeCell ref="D32:D33"/>
    <mergeCell ref="D23:D24"/>
    <mergeCell ref="D17:D18"/>
    <mergeCell ref="D15:D16"/>
    <mergeCell ref="D28:D29"/>
    <mergeCell ref="D30:D31"/>
    <mergeCell ref="D13:D14"/>
    <mergeCell ref="D9:D10"/>
    <mergeCell ref="D25:D26"/>
    <mergeCell ref="C35:C36"/>
    <mergeCell ref="C37:C38"/>
    <mergeCell ref="C30:C31"/>
    <mergeCell ref="C32:C33"/>
    <mergeCell ref="C25:C26"/>
    <mergeCell ref="C28:C29"/>
    <mergeCell ref="C9:C10"/>
    <mergeCell ref="C13:C14"/>
    <mergeCell ref="C15:C16"/>
    <mergeCell ref="C17:C18"/>
    <mergeCell ref="C23:C24"/>
    <mergeCell ref="D35:D36"/>
    <mergeCell ref="D37:D38"/>
    <mergeCell ref="A28:A29"/>
    <mergeCell ref="A30:A31"/>
    <mergeCell ref="A32:A33"/>
    <mergeCell ref="A35:A36"/>
    <mergeCell ref="A37:A38"/>
    <mergeCell ref="A25:A26"/>
    <mergeCell ref="A9:A10"/>
    <mergeCell ref="A13:A14"/>
    <mergeCell ref="A15:A16"/>
    <mergeCell ref="A17:A18"/>
    <mergeCell ref="A23:A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11B0-A62B-42B1-863C-35DA3FB7C285}">
  <dimension ref="A1:L19"/>
  <sheetViews>
    <sheetView workbookViewId="0">
      <selection activeCell="L5" sqref="L5:L19"/>
    </sheetView>
  </sheetViews>
  <sheetFormatPr defaultRowHeight="15" x14ac:dyDescent="0.25"/>
  <cols>
    <col min="1" max="1" width="12.28515625" bestFit="1" customWidth="1"/>
    <col min="2" max="2" width="40.85546875" customWidth="1"/>
    <col min="3" max="3" width="18.42578125" customWidth="1"/>
    <col min="4" max="4" width="14.7109375" customWidth="1"/>
    <col min="5" max="5" width="13.7109375" customWidth="1"/>
    <col min="6" max="6" width="18.7109375" customWidth="1"/>
    <col min="7" max="7" width="18" customWidth="1"/>
    <col min="8" max="8" width="24.28515625" customWidth="1"/>
    <col min="9" max="9" width="24.5703125" customWidth="1"/>
    <col min="10" max="10" width="23.7109375" customWidth="1"/>
    <col min="11" max="12" width="22.85546875" customWidth="1"/>
  </cols>
  <sheetData>
    <row r="1" spans="1:12" x14ac:dyDescent="0.25">
      <c r="A1" t="s">
        <v>69</v>
      </c>
      <c r="B1" s="1" t="s">
        <v>71</v>
      </c>
    </row>
    <row r="2" spans="1:12" x14ac:dyDescent="0.25">
      <c r="B2" t="s">
        <v>72</v>
      </c>
    </row>
    <row r="3" spans="1:12" x14ac:dyDescent="0.25">
      <c r="B3" t="s">
        <v>119</v>
      </c>
    </row>
    <row r="4" spans="1:12" ht="120" x14ac:dyDescent="0.25">
      <c r="B4" s="25" t="s">
        <v>57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77</v>
      </c>
      <c r="H4" s="25" t="s">
        <v>78</v>
      </c>
      <c r="I4" s="25" t="s">
        <v>79</v>
      </c>
      <c r="J4" s="25" t="s">
        <v>80</v>
      </c>
      <c r="K4" s="25" t="s">
        <v>81</v>
      </c>
      <c r="L4" s="25" t="s">
        <v>82</v>
      </c>
    </row>
    <row r="5" spans="1:12" x14ac:dyDescent="0.25">
      <c r="A5" s="1">
        <v>1</v>
      </c>
      <c r="B5" s="74" t="str">
        <f>IF(Inputs!K7="DFIC",Inputs!B7,"N/A")</f>
        <v>N/A</v>
      </c>
      <c r="C5" s="74" t="e">
        <f>VLOOKUP(B5,Inputs!$B$7:$M$21,2,FALSE)</f>
        <v>#N/A</v>
      </c>
      <c r="D5" s="92" t="str">
        <f>IF(B5&lt;&gt;"N/A",Inputs!J34,"N/A")</f>
        <v>N/A</v>
      </c>
      <c r="E5" s="90" t="str">
        <f>IF(Inputs!C34="YES","X","")</f>
        <v/>
      </c>
      <c r="F5" s="92" t="str">
        <f>IF(B5&lt;&gt;"N/A",Inputs!K34,"N/A")</f>
        <v>N/A</v>
      </c>
      <c r="G5" s="92" t="str">
        <f>IF(B5&lt;&gt;"N/A",Inputs!L34,"N/A")</f>
        <v>N/A</v>
      </c>
      <c r="H5" s="79" t="str">
        <f>IFERROR(D5-(F5+G5), "N/A")</f>
        <v>N/A</v>
      </c>
      <c r="I5" s="92" t="str">
        <f>IF(B5&lt;&gt;"N/A",Inputs!M34,"N/A")</f>
        <v>N/A</v>
      </c>
      <c r="J5" s="92" t="str">
        <f>IF(B5&lt;&gt;"N/A",Inputs!N34,"N/A")</f>
        <v>N/A</v>
      </c>
      <c r="K5" s="92" t="str">
        <f>IF(B5&lt;&gt;"N/A",Inputs!O34,"N/A")</f>
        <v>N/A</v>
      </c>
      <c r="L5" s="79" t="str">
        <f>IFERROR(I5-(J5+K5),"N/A")</f>
        <v>N/A</v>
      </c>
    </row>
    <row r="6" spans="1:12" x14ac:dyDescent="0.25">
      <c r="A6" s="1">
        <v>2</v>
      </c>
      <c r="B6" s="74" t="str">
        <f>IF(Inputs!K8="DFIC",Inputs!B8,"N/A")</f>
        <v>N/A</v>
      </c>
      <c r="C6" s="74" t="e">
        <f>VLOOKUP(B6,Inputs!$B$7:$M$21,2,FALSE)</f>
        <v>#N/A</v>
      </c>
      <c r="D6" s="92" t="str">
        <f>IF(B6&lt;&gt;"N/A",Inputs!J35,"N/A")</f>
        <v>N/A</v>
      </c>
      <c r="E6" s="90" t="str">
        <f>IF(Inputs!C35="YES","X","")</f>
        <v/>
      </c>
      <c r="F6" s="92" t="str">
        <f>IF(B6&lt;&gt;"N/A",Inputs!K35,"N/A")</f>
        <v>N/A</v>
      </c>
      <c r="G6" s="92" t="str">
        <f>IF(B6&lt;&gt;"N/A",Inputs!L35,"N/A")</f>
        <v>N/A</v>
      </c>
      <c r="H6" s="79" t="str">
        <f t="shared" ref="H6:H19" si="0">IFERROR(D6-(F6+G6), "N/A")</f>
        <v>N/A</v>
      </c>
      <c r="I6" s="92" t="str">
        <f>IF(B6&lt;&gt;"N/A",Inputs!M35,"N/A")</f>
        <v>N/A</v>
      </c>
      <c r="J6" s="92" t="str">
        <f>IF(B6&lt;&gt;"N/A",Inputs!N35,"N/A")</f>
        <v>N/A</v>
      </c>
      <c r="K6" s="92" t="str">
        <f>IF(B6&lt;&gt;"N/A",Inputs!O35,"N/A")</f>
        <v>N/A</v>
      </c>
      <c r="L6" s="79" t="str">
        <f t="shared" ref="L6:L19" si="1">IFERROR(I6-(J6+K6),"N/A")</f>
        <v>N/A</v>
      </c>
    </row>
    <row r="7" spans="1:12" x14ac:dyDescent="0.25">
      <c r="A7" s="1">
        <v>3</v>
      </c>
      <c r="B7" s="74" t="str">
        <f>IF(Inputs!K9="DFIC",Inputs!B9,"N/A")</f>
        <v>N/A</v>
      </c>
      <c r="C7" s="74" t="e">
        <f>VLOOKUP(B7,Inputs!$B$7:$M$21,2,FALSE)</f>
        <v>#N/A</v>
      </c>
      <c r="D7" s="92" t="str">
        <f>IF(B7&lt;&gt;"N/A",Inputs!J36,"N/A")</f>
        <v>N/A</v>
      </c>
      <c r="E7" s="90" t="str">
        <f>IF(Inputs!C36="YES","X","")</f>
        <v/>
      </c>
      <c r="F7" s="92" t="str">
        <f>IF(B7&lt;&gt;"N/A",Inputs!K36,"N/A")</f>
        <v>N/A</v>
      </c>
      <c r="G7" s="92" t="str">
        <f>IF(B7&lt;&gt;"N/A",Inputs!L36,"N/A")</f>
        <v>N/A</v>
      </c>
      <c r="H7" s="79" t="str">
        <f t="shared" si="0"/>
        <v>N/A</v>
      </c>
      <c r="I7" s="92" t="str">
        <f>IF(B7&lt;&gt;"N/A",Inputs!M36,"N/A")</f>
        <v>N/A</v>
      </c>
      <c r="J7" s="92" t="str">
        <f>IF(B7&lt;&gt;"N/A",Inputs!N36,"N/A")</f>
        <v>N/A</v>
      </c>
      <c r="K7" s="92" t="str">
        <f>IF(B7&lt;&gt;"N/A",Inputs!O36,"N/A")</f>
        <v>N/A</v>
      </c>
      <c r="L7" s="79" t="str">
        <f t="shared" si="1"/>
        <v>N/A</v>
      </c>
    </row>
    <row r="8" spans="1:12" x14ac:dyDescent="0.25">
      <c r="A8" s="1">
        <v>4</v>
      </c>
      <c r="B8" s="74" t="str">
        <f>IF(Inputs!K10="DFIC",Inputs!B10,"N/A")</f>
        <v>N/A</v>
      </c>
      <c r="C8" s="74" t="e">
        <f>VLOOKUP(B8,Inputs!$B$7:$M$21,2,FALSE)</f>
        <v>#N/A</v>
      </c>
      <c r="D8" s="92" t="str">
        <f>IF(B8&lt;&gt;"N/A",Inputs!J37,"N/A")</f>
        <v>N/A</v>
      </c>
      <c r="E8" s="90" t="str">
        <f>IF(Inputs!C37="YES","X","")</f>
        <v/>
      </c>
      <c r="F8" s="92" t="str">
        <f>IF(B8&lt;&gt;"N/A",Inputs!K37,"N/A")</f>
        <v>N/A</v>
      </c>
      <c r="G8" s="92" t="str">
        <f>IF(B8&lt;&gt;"N/A",Inputs!L37,"N/A")</f>
        <v>N/A</v>
      </c>
      <c r="H8" s="79" t="str">
        <f t="shared" si="0"/>
        <v>N/A</v>
      </c>
      <c r="I8" s="92" t="str">
        <f>IF(B8&lt;&gt;"N/A",Inputs!M37,"N/A")</f>
        <v>N/A</v>
      </c>
      <c r="J8" s="92" t="str">
        <f>IF(B8&lt;&gt;"N/A",Inputs!N37,"N/A")</f>
        <v>N/A</v>
      </c>
      <c r="K8" s="92" t="str">
        <f>IF(B8&lt;&gt;"N/A",Inputs!O37,"N/A")</f>
        <v>N/A</v>
      </c>
      <c r="L8" s="79" t="str">
        <f t="shared" si="1"/>
        <v>N/A</v>
      </c>
    </row>
    <row r="9" spans="1:12" x14ac:dyDescent="0.25">
      <c r="A9" s="1">
        <v>5</v>
      </c>
      <c r="B9" s="74" t="str">
        <f>IF(Inputs!K11="DFIC",Inputs!B11,"N/A")</f>
        <v>N/A</v>
      </c>
      <c r="C9" s="74" t="e">
        <f>VLOOKUP(B9,Inputs!$B$7:$M$21,2,FALSE)</f>
        <v>#N/A</v>
      </c>
      <c r="D9" s="92" t="str">
        <f>IF(B9&lt;&gt;"N/A",Inputs!J38,"N/A")</f>
        <v>N/A</v>
      </c>
      <c r="E9" s="90" t="str">
        <f>IF(Inputs!C38="YES","X","")</f>
        <v/>
      </c>
      <c r="F9" s="92" t="str">
        <f>IF(B9&lt;&gt;"N/A",Inputs!K38,"N/A")</f>
        <v>N/A</v>
      </c>
      <c r="G9" s="92" t="str">
        <f>IF(B9&lt;&gt;"N/A",Inputs!L38,"N/A")</f>
        <v>N/A</v>
      </c>
      <c r="H9" s="79" t="str">
        <f t="shared" si="0"/>
        <v>N/A</v>
      </c>
      <c r="I9" s="92" t="str">
        <f>IF(B9&lt;&gt;"N/A",Inputs!M38,"N/A")</f>
        <v>N/A</v>
      </c>
      <c r="J9" s="92" t="str">
        <f>IF(B9&lt;&gt;"N/A",Inputs!N38,"N/A")</f>
        <v>N/A</v>
      </c>
      <c r="K9" s="92" t="str">
        <f>IF(B9&lt;&gt;"N/A",Inputs!O38,"N/A")</f>
        <v>N/A</v>
      </c>
      <c r="L9" s="79" t="str">
        <f t="shared" si="1"/>
        <v>N/A</v>
      </c>
    </row>
    <row r="10" spans="1:12" x14ac:dyDescent="0.25">
      <c r="A10" s="1">
        <v>6</v>
      </c>
      <c r="B10" s="74" t="str">
        <f>IF(Inputs!K12="DFIC",Inputs!B12,"N/A")</f>
        <v>N/A</v>
      </c>
      <c r="C10" s="74" t="e">
        <f>VLOOKUP(B10,Inputs!$B$7:$M$21,2,FALSE)</f>
        <v>#N/A</v>
      </c>
      <c r="D10" s="92" t="str">
        <f>IF(B10&lt;&gt;"N/A",Inputs!J39,"N/A")</f>
        <v>N/A</v>
      </c>
      <c r="E10" s="90" t="str">
        <f>IF(Inputs!C39="YES","X","")</f>
        <v/>
      </c>
      <c r="F10" s="92" t="str">
        <f>IF(B10&lt;&gt;"N/A",Inputs!K39,"N/A")</f>
        <v>N/A</v>
      </c>
      <c r="G10" s="92" t="str">
        <f>IF(B10&lt;&gt;"N/A",Inputs!L39,"N/A")</f>
        <v>N/A</v>
      </c>
      <c r="H10" s="79" t="str">
        <f t="shared" si="0"/>
        <v>N/A</v>
      </c>
      <c r="I10" s="92" t="str">
        <f>IF(B10&lt;&gt;"N/A",Inputs!M39,"N/A")</f>
        <v>N/A</v>
      </c>
      <c r="J10" s="92" t="str">
        <f>IF(B10&lt;&gt;"N/A",Inputs!N39,"N/A")</f>
        <v>N/A</v>
      </c>
      <c r="K10" s="92" t="str">
        <f>IF(B10&lt;&gt;"N/A",Inputs!O39,"N/A")</f>
        <v>N/A</v>
      </c>
      <c r="L10" s="79" t="str">
        <f t="shared" si="1"/>
        <v>N/A</v>
      </c>
    </row>
    <row r="11" spans="1:12" x14ac:dyDescent="0.25">
      <c r="A11" s="1">
        <v>7</v>
      </c>
      <c r="B11" s="74" t="str">
        <f>IF(Inputs!K13="DFIC",Inputs!B13,"N/A")</f>
        <v>N/A</v>
      </c>
      <c r="C11" s="74" t="e">
        <f>VLOOKUP(B11,Inputs!$B$7:$M$21,2,FALSE)</f>
        <v>#N/A</v>
      </c>
      <c r="D11" s="92" t="str">
        <f>IF(B11&lt;&gt;"N/A",Inputs!J40,"N/A")</f>
        <v>N/A</v>
      </c>
      <c r="E11" s="90" t="str">
        <f>IF(Inputs!C40="YES","X","")</f>
        <v/>
      </c>
      <c r="F11" s="92" t="str">
        <f>IF(B11&lt;&gt;"N/A",Inputs!K40,"N/A")</f>
        <v>N/A</v>
      </c>
      <c r="G11" s="92" t="str">
        <f>IF(B11&lt;&gt;"N/A",Inputs!L40,"N/A")</f>
        <v>N/A</v>
      </c>
      <c r="H11" s="79" t="str">
        <f t="shared" si="0"/>
        <v>N/A</v>
      </c>
      <c r="I11" s="92" t="str">
        <f>IF(B11&lt;&gt;"N/A",Inputs!M40,"N/A")</f>
        <v>N/A</v>
      </c>
      <c r="J11" s="92" t="str">
        <f>IF(B11&lt;&gt;"N/A",Inputs!N40,"N/A")</f>
        <v>N/A</v>
      </c>
      <c r="K11" s="92" t="str">
        <f>IF(B11&lt;&gt;"N/A",Inputs!O40,"N/A")</f>
        <v>N/A</v>
      </c>
      <c r="L11" s="79" t="str">
        <f t="shared" si="1"/>
        <v>N/A</v>
      </c>
    </row>
    <row r="12" spans="1:12" x14ac:dyDescent="0.25">
      <c r="A12" s="1">
        <v>8</v>
      </c>
      <c r="B12" s="74" t="str">
        <f>IF(Inputs!K14="DFIC",Inputs!B14,"N/A")</f>
        <v>N/A</v>
      </c>
      <c r="C12" s="74" t="e">
        <f>VLOOKUP(B12,Inputs!$B$7:$M$21,2,FALSE)</f>
        <v>#N/A</v>
      </c>
      <c r="D12" s="92" t="str">
        <f>IF(B12&lt;&gt;"N/A",Inputs!J41,"N/A")</f>
        <v>N/A</v>
      </c>
      <c r="E12" s="90" t="str">
        <f>IF(Inputs!C41="YES","X","")</f>
        <v/>
      </c>
      <c r="F12" s="92" t="str">
        <f>IF(B12&lt;&gt;"N/A",Inputs!K41,"N/A")</f>
        <v>N/A</v>
      </c>
      <c r="G12" s="92" t="str">
        <f>IF(B12&lt;&gt;"N/A",Inputs!L41,"N/A")</f>
        <v>N/A</v>
      </c>
      <c r="H12" s="79" t="str">
        <f t="shared" si="0"/>
        <v>N/A</v>
      </c>
      <c r="I12" s="92" t="str">
        <f>IF(B12&lt;&gt;"N/A",Inputs!M41,"N/A")</f>
        <v>N/A</v>
      </c>
      <c r="J12" s="92" t="str">
        <f>IF(B12&lt;&gt;"N/A",Inputs!N41,"N/A")</f>
        <v>N/A</v>
      </c>
      <c r="K12" s="92" t="str">
        <f>IF(B12&lt;&gt;"N/A",Inputs!O41,"N/A")</f>
        <v>N/A</v>
      </c>
      <c r="L12" s="79" t="str">
        <f t="shared" si="1"/>
        <v>N/A</v>
      </c>
    </row>
    <row r="13" spans="1:12" x14ac:dyDescent="0.25">
      <c r="A13" s="1">
        <v>9</v>
      </c>
      <c r="B13" s="74" t="str">
        <f>IF(Inputs!K15="DFIC",Inputs!B15,"N/A")</f>
        <v>N/A</v>
      </c>
      <c r="C13" s="74" t="e">
        <f>VLOOKUP(B13,Inputs!$B$7:$M$21,2,FALSE)</f>
        <v>#N/A</v>
      </c>
      <c r="D13" s="92" t="str">
        <f>IF(B13&lt;&gt;"N/A",Inputs!J42,"N/A")</f>
        <v>N/A</v>
      </c>
      <c r="E13" s="90" t="str">
        <f>IF(Inputs!C42="YES","X","")</f>
        <v/>
      </c>
      <c r="F13" s="92" t="str">
        <f>IF(B13&lt;&gt;"N/A",Inputs!K42,"N/A")</f>
        <v>N/A</v>
      </c>
      <c r="G13" s="92" t="str">
        <f>IF(B13&lt;&gt;"N/A",Inputs!L42,"N/A")</f>
        <v>N/A</v>
      </c>
      <c r="H13" s="79" t="str">
        <f t="shared" si="0"/>
        <v>N/A</v>
      </c>
      <c r="I13" s="92" t="str">
        <f>IF(B13&lt;&gt;"N/A",Inputs!M42,"N/A")</f>
        <v>N/A</v>
      </c>
      <c r="J13" s="92" t="str">
        <f>IF(B13&lt;&gt;"N/A",Inputs!N42,"N/A")</f>
        <v>N/A</v>
      </c>
      <c r="K13" s="92" t="str">
        <f>IF(B13&lt;&gt;"N/A",Inputs!O42,"N/A")</f>
        <v>N/A</v>
      </c>
      <c r="L13" s="79" t="str">
        <f t="shared" si="1"/>
        <v>N/A</v>
      </c>
    </row>
    <row r="14" spans="1:12" x14ac:dyDescent="0.25">
      <c r="A14" s="1">
        <v>10</v>
      </c>
      <c r="B14" s="74" t="str">
        <f>IF(Inputs!K16="DFIC",Inputs!B16,"N/A")</f>
        <v>N/A</v>
      </c>
      <c r="C14" s="74" t="e">
        <f>VLOOKUP(B14,Inputs!$B$7:$M$21,2,FALSE)</f>
        <v>#N/A</v>
      </c>
      <c r="D14" s="92" t="str">
        <f>IF(B14&lt;&gt;"N/A",Inputs!J43,"N/A")</f>
        <v>N/A</v>
      </c>
      <c r="E14" s="90" t="str">
        <f>IF(Inputs!C43="YES","X","")</f>
        <v/>
      </c>
      <c r="F14" s="92" t="str">
        <f>IF(B14&lt;&gt;"N/A",Inputs!K43,"N/A")</f>
        <v>N/A</v>
      </c>
      <c r="G14" s="92" t="str">
        <f>IF(B14&lt;&gt;"N/A",Inputs!L43,"N/A")</f>
        <v>N/A</v>
      </c>
      <c r="H14" s="79" t="str">
        <f t="shared" si="0"/>
        <v>N/A</v>
      </c>
      <c r="I14" s="92" t="str">
        <f>IF(B14&lt;&gt;"N/A",Inputs!M43,"N/A")</f>
        <v>N/A</v>
      </c>
      <c r="J14" s="92" t="str">
        <f>IF(B14&lt;&gt;"N/A",Inputs!N43,"N/A")</f>
        <v>N/A</v>
      </c>
      <c r="K14" s="92" t="str">
        <f>IF(B14&lt;&gt;"N/A",Inputs!O43,"N/A")</f>
        <v>N/A</v>
      </c>
      <c r="L14" s="79" t="str">
        <f t="shared" si="1"/>
        <v>N/A</v>
      </c>
    </row>
    <row r="15" spans="1:12" x14ac:dyDescent="0.25">
      <c r="A15" s="1">
        <v>11</v>
      </c>
      <c r="B15" s="74" t="str">
        <f>IF(Inputs!K17="DFIC",Inputs!B17,"N/A")</f>
        <v>N/A</v>
      </c>
      <c r="C15" s="74" t="e">
        <f>VLOOKUP(B15,Inputs!$B$7:$M$21,2,FALSE)</f>
        <v>#N/A</v>
      </c>
      <c r="D15" s="92" t="str">
        <f>IF(B15&lt;&gt;"N/A",Inputs!J44,"N/A")</f>
        <v>N/A</v>
      </c>
      <c r="E15" s="90" t="str">
        <f>IF(Inputs!C44="YES","X","")</f>
        <v/>
      </c>
      <c r="F15" s="92" t="str">
        <f>IF(B15&lt;&gt;"N/A",Inputs!K44,"N/A")</f>
        <v>N/A</v>
      </c>
      <c r="G15" s="92" t="str">
        <f>IF(B15&lt;&gt;"N/A",Inputs!L44,"N/A")</f>
        <v>N/A</v>
      </c>
      <c r="H15" s="79" t="str">
        <f t="shared" si="0"/>
        <v>N/A</v>
      </c>
      <c r="I15" s="92" t="str">
        <f>IF(B15&lt;&gt;"N/A",Inputs!M44,"N/A")</f>
        <v>N/A</v>
      </c>
      <c r="J15" s="92" t="str">
        <f>IF(B15&lt;&gt;"N/A",Inputs!N44,"N/A")</f>
        <v>N/A</v>
      </c>
      <c r="K15" s="92" t="str">
        <f>IF(B15&lt;&gt;"N/A",Inputs!O44,"N/A")</f>
        <v>N/A</v>
      </c>
      <c r="L15" s="79" t="str">
        <f t="shared" si="1"/>
        <v>N/A</v>
      </c>
    </row>
    <row r="16" spans="1:12" x14ac:dyDescent="0.25">
      <c r="A16" s="1">
        <v>12</v>
      </c>
      <c r="B16" s="74" t="str">
        <f>IF(Inputs!K18="DFIC",Inputs!B18,"N/A")</f>
        <v>N/A</v>
      </c>
      <c r="C16" s="74" t="e">
        <f>VLOOKUP(B16,Inputs!$B$7:$M$21,2,FALSE)</f>
        <v>#N/A</v>
      </c>
      <c r="D16" s="92" t="str">
        <f>IF(B16&lt;&gt;"N/A",Inputs!J45,"N/A")</f>
        <v>N/A</v>
      </c>
      <c r="E16" s="90" t="str">
        <f>IF(Inputs!C45="YES","X","")</f>
        <v/>
      </c>
      <c r="F16" s="92" t="str">
        <f>IF(B16&lt;&gt;"N/A",Inputs!K45,"N/A")</f>
        <v>N/A</v>
      </c>
      <c r="G16" s="92" t="str">
        <f>IF(B16&lt;&gt;"N/A",Inputs!L45,"N/A")</f>
        <v>N/A</v>
      </c>
      <c r="H16" s="79" t="str">
        <f t="shared" si="0"/>
        <v>N/A</v>
      </c>
      <c r="I16" s="92" t="str">
        <f>IF(B16&lt;&gt;"N/A",Inputs!M45,"N/A")</f>
        <v>N/A</v>
      </c>
      <c r="J16" s="92" t="str">
        <f>IF(B16&lt;&gt;"N/A",Inputs!N45,"N/A")</f>
        <v>N/A</v>
      </c>
      <c r="K16" s="92" t="str">
        <f>IF(B16&lt;&gt;"N/A",Inputs!O45,"N/A")</f>
        <v>N/A</v>
      </c>
      <c r="L16" s="79" t="str">
        <f t="shared" si="1"/>
        <v>N/A</v>
      </c>
    </row>
    <row r="17" spans="1:12" x14ac:dyDescent="0.25">
      <c r="A17" s="1">
        <v>13</v>
      </c>
      <c r="B17" s="74" t="str">
        <f>IF(Inputs!K19="DFIC",Inputs!B19,"N/A")</f>
        <v>N/A</v>
      </c>
      <c r="C17" s="74" t="e">
        <f>VLOOKUP(B17,Inputs!$B$7:$M$21,2,FALSE)</f>
        <v>#N/A</v>
      </c>
      <c r="D17" s="92" t="str">
        <f>IF(B17&lt;&gt;"N/A",Inputs!J46,"N/A")</f>
        <v>N/A</v>
      </c>
      <c r="E17" s="90" t="str">
        <f>IF(Inputs!C46="YES","X","")</f>
        <v/>
      </c>
      <c r="F17" s="92" t="str">
        <f>IF(B17&lt;&gt;"N/A",Inputs!K46,"N/A")</f>
        <v>N/A</v>
      </c>
      <c r="G17" s="92" t="str">
        <f>IF(B17&lt;&gt;"N/A",Inputs!L46,"N/A")</f>
        <v>N/A</v>
      </c>
      <c r="H17" s="79" t="str">
        <f t="shared" si="0"/>
        <v>N/A</v>
      </c>
      <c r="I17" s="92" t="str">
        <f>IF(B17&lt;&gt;"N/A",Inputs!M46,"N/A")</f>
        <v>N/A</v>
      </c>
      <c r="J17" s="92" t="str">
        <f>IF(B17&lt;&gt;"N/A",Inputs!N46,"N/A")</f>
        <v>N/A</v>
      </c>
      <c r="K17" s="92" t="str">
        <f>IF(B17&lt;&gt;"N/A",Inputs!O46,"N/A")</f>
        <v>N/A</v>
      </c>
      <c r="L17" s="79" t="str">
        <f t="shared" si="1"/>
        <v>N/A</v>
      </c>
    </row>
    <row r="18" spans="1:12" x14ac:dyDescent="0.25">
      <c r="A18" s="1">
        <v>14</v>
      </c>
      <c r="B18" s="74" t="str">
        <f>IF(Inputs!K20="DFIC",Inputs!B20,"N/A")</f>
        <v>N/A</v>
      </c>
      <c r="C18" s="74" t="e">
        <f>VLOOKUP(B18,Inputs!$B$7:$M$21,2,FALSE)</f>
        <v>#N/A</v>
      </c>
      <c r="D18" s="92" t="str">
        <f>IF(B18&lt;&gt;"N/A",Inputs!J47,"N/A")</f>
        <v>N/A</v>
      </c>
      <c r="E18" s="90" t="str">
        <f>IF(Inputs!C47="YES","X","")</f>
        <v/>
      </c>
      <c r="F18" s="92" t="str">
        <f>IF(B18&lt;&gt;"N/A",Inputs!K47,"N/A")</f>
        <v>N/A</v>
      </c>
      <c r="G18" s="92" t="str">
        <f>IF(B18&lt;&gt;"N/A",Inputs!L47,"N/A")</f>
        <v>N/A</v>
      </c>
      <c r="H18" s="79" t="str">
        <f t="shared" si="0"/>
        <v>N/A</v>
      </c>
      <c r="I18" s="92" t="str">
        <f>IF(B18&lt;&gt;"N/A",Inputs!M47,"N/A")</f>
        <v>N/A</v>
      </c>
      <c r="J18" s="92" t="str">
        <f>IF(B18&lt;&gt;"N/A",Inputs!N47,"N/A")</f>
        <v>N/A</v>
      </c>
      <c r="K18" s="92" t="str">
        <f>IF(B18&lt;&gt;"N/A",Inputs!O47,"N/A")</f>
        <v>N/A</v>
      </c>
      <c r="L18" s="79" t="str">
        <f t="shared" si="1"/>
        <v>N/A</v>
      </c>
    </row>
    <row r="19" spans="1:12" x14ac:dyDescent="0.25">
      <c r="A19" s="1">
        <v>15</v>
      </c>
      <c r="B19" s="74" t="str">
        <f>IF(Inputs!K21="DFIC",Inputs!B21,"N/A")</f>
        <v>N/A</v>
      </c>
      <c r="C19" s="74" t="e">
        <f>VLOOKUP(B19,Inputs!$B$7:$M$21,2,FALSE)</f>
        <v>#N/A</v>
      </c>
      <c r="D19" s="92" t="str">
        <f>IF(B19&lt;&gt;"N/A",Inputs!J48,"N/A")</f>
        <v>N/A</v>
      </c>
      <c r="E19" s="90" t="str">
        <f>IF(Inputs!C48="YES","X","")</f>
        <v/>
      </c>
      <c r="F19" s="92" t="str">
        <f>IF(B19&lt;&gt;"N/A",Inputs!K48,"N/A")</f>
        <v>N/A</v>
      </c>
      <c r="G19" s="92" t="str">
        <f>IF(B19&lt;&gt;"N/A",Inputs!L48,"N/A")</f>
        <v>N/A</v>
      </c>
      <c r="H19" s="79" t="str">
        <f t="shared" si="0"/>
        <v>N/A</v>
      </c>
      <c r="I19" s="92" t="str">
        <f>IF(B19&lt;&gt;"N/A",Inputs!M48,"N/A")</f>
        <v>N/A</v>
      </c>
      <c r="J19" s="92" t="str">
        <f>IF(B19&lt;&gt;"N/A",Inputs!N48,"N/A")</f>
        <v>N/A</v>
      </c>
      <c r="K19" s="92" t="str">
        <f>IF(B19&lt;&gt;"N/A",Inputs!O48,"N/A")</f>
        <v>N/A</v>
      </c>
      <c r="L19" s="79" t="str">
        <f t="shared" si="1"/>
        <v>N/A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3D02-A6AD-4F8B-9AFC-602E260C4431}">
  <dimension ref="A1:P21"/>
  <sheetViews>
    <sheetView workbookViewId="0">
      <selection activeCell="B6" sqref="B6"/>
    </sheetView>
  </sheetViews>
  <sheetFormatPr defaultRowHeight="15" x14ac:dyDescent="0.25"/>
  <cols>
    <col min="1" max="1" width="12.42578125" bestFit="1" customWidth="1"/>
    <col min="2" max="2" width="34" customWidth="1"/>
    <col min="3" max="4" width="21.42578125" customWidth="1"/>
    <col min="5" max="5" width="13.5703125" customWidth="1"/>
    <col min="6" max="6" width="12.5703125" customWidth="1"/>
    <col min="7" max="7" width="9.140625" customWidth="1"/>
    <col min="8" max="8" width="14.5703125" customWidth="1"/>
    <col min="9" max="9" width="14" customWidth="1"/>
    <col min="10" max="10" width="18.85546875" customWidth="1"/>
    <col min="11" max="11" width="15.7109375" customWidth="1"/>
    <col min="12" max="12" width="14.28515625" customWidth="1"/>
    <col min="13" max="13" width="11.85546875" customWidth="1"/>
    <col min="14" max="14" width="16.28515625" customWidth="1"/>
    <col min="15" max="15" width="18.28515625" customWidth="1"/>
    <col min="16" max="16" width="19.140625" customWidth="1"/>
  </cols>
  <sheetData>
    <row r="1" spans="1:16" x14ac:dyDescent="0.25">
      <c r="A1" t="s">
        <v>124</v>
      </c>
      <c r="B1" s="1" t="s">
        <v>125</v>
      </c>
    </row>
    <row r="2" spans="1:16" x14ac:dyDescent="0.25">
      <c r="B2" t="s">
        <v>72</v>
      </c>
    </row>
    <row r="3" spans="1:16" x14ac:dyDescent="0.25">
      <c r="B3" t="s">
        <v>119</v>
      </c>
    </row>
    <row r="4" spans="1:16" ht="30" customHeight="1" x14ac:dyDescent="0.25">
      <c r="B4" s="122" t="s">
        <v>57</v>
      </c>
      <c r="C4" s="122" t="s">
        <v>58</v>
      </c>
      <c r="D4" s="122" t="s">
        <v>126</v>
      </c>
      <c r="E4" s="137" t="s">
        <v>59</v>
      </c>
      <c r="F4" s="110" t="s">
        <v>655</v>
      </c>
      <c r="G4" s="110"/>
      <c r="H4" s="110" t="s">
        <v>659</v>
      </c>
      <c r="I4" s="110"/>
      <c r="J4" s="122" t="s">
        <v>127</v>
      </c>
      <c r="K4" s="137" t="s">
        <v>128</v>
      </c>
      <c r="L4" s="122" t="s">
        <v>129</v>
      </c>
      <c r="M4" s="122" t="s">
        <v>130</v>
      </c>
      <c r="N4" s="122" t="s">
        <v>131</v>
      </c>
      <c r="O4" s="137" t="s">
        <v>133</v>
      </c>
      <c r="P4" s="137" t="s">
        <v>132</v>
      </c>
    </row>
    <row r="5" spans="1:16" ht="36" customHeight="1" x14ac:dyDescent="0.25">
      <c r="B5" s="123"/>
      <c r="C5" s="123"/>
      <c r="D5" s="123"/>
      <c r="E5" s="137"/>
      <c r="F5" s="25" t="s">
        <v>656</v>
      </c>
      <c r="G5" s="25" t="s">
        <v>138</v>
      </c>
      <c r="H5" s="50" t="s">
        <v>657</v>
      </c>
      <c r="I5" s="50" t="s">
        <v>658</v>
      </c>
      <c r="J5" s="123"/>
      <c r="K5" s="137"/>
      <c r="L5" s="123"/>
      <c r="M5" s="123"/>
      <c r="N5" s="123"/>
      <c r="O5" s="137"/>
      <c r="P5" s="137"/>
    </row>
    <row r="6" spans="1:16" x14ac:dyDescent="0.25">
      <c r="A6" s="1">
        <v>1</v>
      </c>
      <c r="B6" s="36" t="str">
        <f>'Worksheet B - Gen'!B5</f>
        <v>N/A</v>
      </c>
      <c r="C6" s="36" t="e">
        <f>'Worksheet B - Gen'!C5</f>
        <v>#N/A</v>
      </c>
      <c r="D6" s="22"/>
      <c r="E6" s="70" t="e">
        <f>IF('Worksheet A'!D4=0,"N/A",'Worksheet A'!D4)</f>
        <v>#N/A</v>
      </c>
      <c r="F6" s="22"/>
      <c r="G6" s="36" t="e">
        <f>VLOOKUP(F6,'Country Code List'!$A$5:$B$262,2,FALSE)</f>
        <v>#N/A</v>
      </c>
      <c r="H6" s="22"/>
      <c r="I6" s="22"/>
      <c r="J6" s="22"/>
      <c r="K6" s="37">
        <f>IF(J6=0,0,MIN(1,I6/J6))</f>
        <v>0</v>
      </c>
      <c r="L6" s="22"/>
      <c r="M6" s="22"/>
      <c r="N6" s="22"/>
      <c r="O6" s="36">
        <f>L6+M6+N6</f>
        <v>0</v>
      </c>
      <c r="P6" s="36">
        <f>K6*O6</f>
        <v>0</v>
      </c>
    </row>
    <row r="7" spans="1:16" x14ac:dyDescent="0.25">
      <c r="A7" s="1">
        <v>2</v>
      </c>
      <c r="B7" s="71" t="str">
        <f>'Worksheet B - Gen'!B6</f>
        <v>N/A</v>
      </c>
      <c r="C7" s="71" t="e">
        <f>'Worksheet B - Gen'!C6</f>
        <v>#N/A</v>
      </c>
      <c r="D7" s="22"/>
      <c r="E7" s="70" t="e">
        <f>IF('Worksheet A'!D5=0,"N/A",'Worksheet A'!D5)</f>
        <v>#N/A</v>
      </c>
      <c r="F7" s="22"/>
      <c r="G7" s="36" t="e">
        <f>VLOOKUP(F7,'Country Code List'!$A$5:$B$262,2,FALSE)</f>
        <v>#N/A</v>
      </c>
      <c r="H7" s="22"/>
      <c r="I7" s="22"/>
      <c r="J7" s="22"/>
      <c r="K7" s="37">
        <f t="shared" ref="K7:K20" si="0">IF(J7=0,0,MIN(1,I7/J7))</f>
        <v>0</v>
      </c>
      <c r="L7" s="22"/>
      <c r="M7" s="22"/>
      <c r="N7" s="22"/>
      <c r="O7" s="36">
        <f t="shared" ref="O7:O20" si="1">L7+M7+N7</f>
        <v>0</v>
      </c>
      <c r="P7" s="36">
        <f t="shared" ref="P7:P20" si="2">K7*O7</f>
        <v>0</v>
      </c>
    </row>
    <row r="8" spans="1:16" x14ac:dyDescent="0.25">
      <c r="A8" s="1">
        <v>3</v>
      </c>
      <c r="B8" s="71" t="str">
        <f>'Worksheet B - Gen'!B7</f>
        <v>N/A</v>
      </c>
      <c r="C8" s="71" t="e">
        <f>'Worksheet B - Gen'!C7</f>
        <v>#N/A</v>
      </c>
      <c r="D8" s="22"/>
      <c r="E8" s="70" t="e">
        <f>IF('Worksheet A'!D6=0,"N/A",'Worksheet A'!D6)</f>
        <v>#N/A</v>
      </c>
      <c r="F8" s="22"/>
      <c r="G8" s="36" t="e">
        <f>VLOOKUP(F8,'Country Code List'!$A$5:$B$262,2,FALSE)</f>
        <v>#N/A</v>
      </c>
      <c r="H8" s="22"/>
      <c r="I8" s="22"/>
      <c r="J8" s="22"/>
      <c r="K8" s="37">
        <f t="shared" si="0"/>
        <v>0</v>
      </c>
      <c r="L8" s="22"/>
      <c r="M8" s="22"/>
      <c r="N8" s="22"/>
      <c r="O8" s="36">
        <f t="shared" si="1"/>
        <v>0</v>
      </c>
      <c r="P8" s="36">
        <f t="shared" si="2"/>
        <v>0</v>
      </c>
    </row>
    <row r="9" spans="1:16" x14ac:dyDescent="0.25">
      <c r="A9" s="1">
        <v>4</v>
      </c>
      <c r="B9" s="71" t="str">
        <f>'Worksheet B - Gen'!B8</f>
        <v>N/A</v>
      </c>
      <c r="C9" s="71" t="e">
        <f>'Worksheet B - Gen'!C8</f>
        <v>#N/A</v>
      </c>
      <c r="D9" s="22"/>
      <c r="E9" s="70" t="e">
        <f>IF('Worksheet A'!D7=0,"N/A",'Worksheet A'!D7)</f>
        <v>#N/A</v>
      </c>
      <c r="F9" s="22"/>
      <c r="G9" s="36" t="e">
        <f>VLOOKUP(F9,'Country Code List'!$A$5:$B$262,2,FALSE)</f>
        <v>#N/A</v>
      </c>
      <c r="H9" s="22"/>
      <c r="I9" s="22"/>
      <c r="J9" s="22"/>
      <c r="K9" s="37">
        <f t="shared" si="0"/>
        <v>0</v>
      </c>
      <c r="L9" s="22"/>
      <c r="M9" s="22"/>
      <c r="N9" s="22"/>
      <c r="O9" s="36">
        <f t="shared" si="1"/>
        <v>0</v>
      </c>
      <c r="P9" s="36">
        <f t="shared" si="2"/>
        <v>0</v>
      </c>
    </row>
    <row r="10" spans="1:16" x14ac:dyDescent="0.25">
      <c r="A10" s="1">
        <v>5</v>
      </c>
      <c r="B10" s="71" t="str">
        <f>'Worksheet B - Gen'!B9</f>
        <v>N/A</v>
      </c>
      <c r="C10" s="71" t="e">
        <f>'Worksheet B - Gen'!C9</f>
        <v>#N/A</v>
      </c>
      <c r="D10" s="22"/>
      <c r="E10" s="70" t="e">
        <f>IF('Worksheet A'!D8=0,"N/A",'Worksheet A'!D8)</f>
        <v>#N/A</v>
      </c>
      <c r="F10" s="22"/>
      <c r="G10" s="36" t="e">
        <f>VLOOKUP(F10,'Country Code List'!$A$5:$B$262,2,FALSE)</f>
        <v>#N/A</v>
      </c>
      <c r="H10" s="22"/>
      <c r="I10" s="22"/>
      <c r="J10" s="22"/>
      <c r="K10" s="37">
        <f t="shared" si="0"/>
        <v>0</v>
      </c>
      <c r="L10" s="22"/>
      <c r="M10" s="22"/>
      <c r="N10" s="22"/>
      <c r="O10" s="36">
        <f t="shared" si="1"/>
        <v>0</v>
      </c>
      <c r="P10" s="36">
        <f t="shared" si="2"/>
        <v>0</v>
      </c>
    </row>
    <row r="11" spans="1:16" x14ac:dyDescent="0.25">
      <c r="A11" s="1">
        <v>6</v>
      </c>
      <c r="B11" s="71" t="str">
        <f>'Worksheet B - Gen'!B10</f>
        <v>N/A</v>
      </c>
      <c r="C11" s="71" t="e">
        <f>'Worksheet B - Gen'!C10</f>
        <v>#N/A</v>
      </c>
      <c r="D11" s="22"/>
      <c r="E11" s="70" t="e">
        <f>IF('Worksheet A'!D9=0,"N/A",'Worksheet A'!D9)</f>
        <v>#N/A</v>
      </c>
      <c r="F11" s="22"/>
      <c r="G11" s="36" t="e">
        <f>VLOOKUP(F11,'Country Code List'!$A$5:$B$262,2,FALSE)</f>
        <v>#N/A</v>
      </c>
      <c r="H11" s="22"/>
      <c r="I11" s="22"/>
      <c r="J11" s="22"/>
      <c r="K11" s="37">
        <f t="shared" si="0"/>
        <v>0</v>
      </c>
      <c r="L11" s="22"/>
      <c r="M11" s="22"/>
      <c r="N11" s="22"/>
      <c r="O11" s="36">
        <f t="shared" si="1"/>
        <v>0</v>
      </c>
      <c r="P11" s="36">
        <f t="shared" si="2"/>
        <v>0</v>
      </c>
    </row>
    <row r="12" spans="1:16" x14ac:dyDescent="0.25">
      <c r="A12" s="1">
        <v>7</v>
      </c>
      <c r="B12" s="71" t="str">
        <f>'Worksheet B - Gen'!B11</f>
        <v>N/A</v>
      </c>
      <c r="C12" s="71" t="e">
        <f>'Worksheet B - Gen'!C11</f>
        <v>#N/A</v>
      </c>
      <c r="D12" s="22"/>
      <c r="E12" s="70" t="e">
        <f>IF('Worksheet A'!D10=0,"N/A",'Worksheet A'!D10)</f>
        <v>#N/A</v>
      </c>
      <c r="F12" s="22"/>
      <c r="G12" s="36" t="e">
        <f>VLOOKUP(F12,'Country Code List'!$A$5:$B$262,2,FALSE)</f>
        <v>#N/A</v>
      </c>
      <c r="H12" s="22"/>
      <c r="I12" s="22"/>
      <c r="J12" s="22"/>
      <c r="K12" s="37">
        <f t="shared" si="0"/>
        <v>0</v>
      </c>
      <c r="L12" s="22"/>
      <c r="M12" s="22"/>
      <c r="N12" s="22"/>
      <c r="O12" s="36">
        <f t="shared" si="1"/>
        <v>0</v>
      </c>
      <c r="P12" s="36">
        <f t="shared" si="2"/>
        <v>0</v>
      </c>
    </row>
    <row r="13" spans="1:16" x14ac:dyDescent="0.25">
      <c r="A13" s="1">
        <v>8</v>
      </c>
      <c r="B13" s="71" t="str">
        <f>'Worksheet B - Gen'!B12</f>
        <v>N/A</v>
      </c>
      <c r="C13" s="71" t="e">
        <f>'Worksheet B - Gen'!C12</f>
        <v>#N/A</v>
      </c>
      <c r="D13" s="22"/>
      <c r="E13" s="70" t="e">
        <f>IF('Worksheet A'!D11=0,"N/A",'Worksheet A'!D11)</f>
        <v>#N/A</v>
      </c>
      <c r="F13" s="22"/>
      <c r="G13" s="36" t="e">
        <f>VLOOKUP(F13,'Country Code List'!$A$5:$B$262,2,FALSE)</f>
        <v>#N/A</v>
      </c>
      <c r="H13" s="22"/>
      <c r="I13" s="22"/>
      <c r="J13" s="22"/>
      <c r="K13" s="37">
        <f t="shared" si="0"/>
        <v>0</v>
      </c>
      <c r="L13" s="22"/>
      <c r="M13" s="22"/>
      <c r="N13" s="22"/>
      <c r="O13" s="36">
        <f t="shared" si="1"/>
        <v>0</v>
      </c>
      <c r="P13" s="36">
        <f t="shared" si="2"/>
        <v>0</v>
      </c>
    </row>
    <row r="14" spans="1:16" x14ac:dyDescent="0.25">
      <c r="A14" s="1">
        <v>9</v>
      </c>
      <c r="B14" s="71" t="str">
        <f>'Worksheet B - Gen'!B13</f>
        <v>N/A</v>
      </c>
      <c r="C14" s="71" t="e">
        <f>'Worksheet B - Gen'!C13</f>
        <v>#N/A</v>
      </c>
      <c r="D14" s="22"/>
      <c r="E14" s="70" t="e">
        <f>IF('Worksheet A'!D12=0,"N/A",'Worksheet A'!D12)</f>
        <v>#N/A</v>
      </c>
      <c r="F14" s="22"/>
      <c r="G14" s="36" t="e">
        <f>VLOOKUP(F14,'Country Code List'!$A$5:$B$262,2,FALSE)</f>
        <v>#N/A</v>
      </c>
      <c r="H14" s="22"/>
      <c r="I14" s="22"/>
      <c r="J14" s="22"/>
      <c r="K14" s="37">
        <f t="shared" si="0"/>
        <v>0</v>
      </c>
      <c r="L14" s="22"/>
      <c r="M14" s="22"/>
      <c r="N14" s="22"/>
      <c r="O14" s="36">
        <f t="shared" si="1"/>
        <v>0</v>
      </c>
      <c r="P14" s="36">
        <f t="shared" si="2"/>
        <v>0</v>
      </c>
    </row>
    <row r="15" spans="1:16" x14ac:dyDescent="0.25">
      <c r="A15" s="1">
        <v>10</v>
      </c>
      <c r="B15" s="71" t="str">
        <f>'Worksheet B - Gen'!B14</f>
        <v>N/A</v>
      </c>
      <c r="C15" s="71" t="e">
        <f>'Worksheet B - Gen'!C14</f>
        <v>#N/A</v>
      </c>
      <c r="D15" s="22"/>
      <c r="E15" s="70" t="e">
        <f>IF('Worksheet A'!D13=0,"N/A",'Worksheet A'!D13)</f>
        <v>#N/A</v>
      </c>
      <c r="F15" s="22"/>
      <c r="G15" s="36" t="e">
        <f>VLOOKUP(F15,'Country Code List'!$A$5:$B$262,2,FALSE)</f>
        <v>#N/A</v>
      </c>
      <c r="H15" s="22"/>
      <c r="I15" s="22"/>
      <c r="J15" s="22"/>
      <c r="K15" s="37">
        <f t="shared" si="0"/>
        <v>0</v>
      </c>
      <c r="L15" s="22"/>
      <c r="M15" s="22"/>
      <c r="N15" s="22"/>
      <c r="O15" s="36">
        <f t="shared" si="1"/>
        <v>0</v>
      </c>
      <c r="P15" s="36">
        <f t="shared" si="2"/>
        <v>0</v>
      </c>
    </row>
    <row r="16" spans="1:16" x14ac:dyDescent="0.25">
      <c r="A16" s="1">
        <v>11</v>
      </c>
      <c r="B16" s="71" t="str">
        <f>'Worksheet B - Gen'!B15</f>
        <v>N/A</v>
      </c>
      <c r="C16" s="71" t="e">
        <f>'Worksheet B - Gen'!C15</f>
        <v>#N/A</v>
      </c>
      <c r="D16" s="22"/>
      <c r="E16" s="70" t="e">
        <f>IF('Worksheet A'!D14=0,"N/A",'Worksheet A'!D14)</f>
        <v>#N/A</v>
      </c>
      <c r="F16" s="22"/>
      <c r="G16" s="36" t="e">
        <f>VLOOKUP(F16,'Country Code List'!$A$5:$B$262,2,FALSE)</f>
        <v>#N/A</v>
      </c>
      <c r="H16" s="22"/>
      <c r="I16" s="22"/>
      <c r="J16" s="22"/>
      <c r="K16" s="37">
        <f t="shared" si="0"/>
        <v>0</v>
      </c>
      <c r="L16" s="22"/>
      <c r="M16" s="22"/>
      <c r="N16" s="22"/>
      <c r="O16" s="36">
        <f t="shared" si="1"/>
        <v>0</v>
      </c>
      <c r="P16" s="36">
        <f t="shared" si="2"/>
        <v>0</v>
      </c>
    </row>
    <row r="17" spans="1:16" x14ac:dyDescent="0.25">
      <c r="A17" s="1">
        <v>12</v>
      </c>
      <c r="B17" s="71" t="str">
        <f>'Worksheet B - Gen'!B16</f>
        <v>N/A</v>
      </c>
      <c r="C17" s="71" t="e">
        <f>'Worksheet B - Gen'!C16</f>
        <v>#N/A</v>
      </c>
      <c r="D17" s="22"/>
      <c r="E17" s="70" t="e">
        <f>IF('Worksheet A'!D15=0,"N/A",'Worksheet A'!D15)</f>
        <v>#N/A</v>
      </c>
      <c r="F17" s="22"/>
      <c r="G17" s="36" t="e">
        <f>VLOOKUP(F17,'Country Code List'!$A$5:$B$262,2,FALSE)</f>
        <v>#N/A</v>
      </c>
      <c r="H17" s="22"/>
      <c r="I17" s="22"/>
      <c r="J17" s="22"/>
      <c r="K17" s="37">
        <f t="shared" si="0"/>
        <v>0</v>
      </c>
      <c r="L17" s="22"/>
      <c r="M17" s="22"/>
      <c r="N17" s="22"/>
      <c r="O17" s="36">
        <f t="shared" si="1"/>
        <v>0</v>
      </c>
      <c r="P17" s="36">
        <f t="shared" si="2"/>
        <v>0</v>
      </c>
    </row>
    <row r="18" spans="1:16" x14ac:dyDescent="0.25">
      <c r="A18" s="1">
        <v>13</v>
      </c>
      <c r="B18" s="71" t="str">
        <f>'Worksheet B - Gen'!B17</f>
        <v>N/A</v>
      </c>
      <c r="C18" s="71" t="e">
        <f>'Worksheet B - Gen'!C17</f>
        <v>#N/A</v>
      </c>
      <c r="D18" s="22"/>
      <c r="E18" s="70" t="e">
        <f>IF('Worksheet A'!D16=0,"N/A",'Worksheet A'!D16)</f>
        <v>#N/A</v>
      </c>
      <c r="F18" s="22"/>
      <c r="G18" s="36" t="e">
        <f>VLOOKUP(F18,'Country Code List'!$A$5:$B$262,2,FALSE)</f>
        <v>#N/A</v>
      </c>
      <c r="H18" s="22"/>
      <c r="I18" s="22"/>
      <c r="J18" s="22"/>
      <c r="K18" s="37">
        <f t="shared" si="0"/>
        <v>0</v>
      </c>
      <c r="L18" s="22"/>
      <c r="M18" s="22"/>
      <c r="N18" s="22"/>
      <c r="O18" s="36">
        <f t="shared" si="1"/>
        <v>0</v>
      </c>
      <c r="P18" s="36">
        <f t="shared" si="2"/>
        <v>0</v>
      </c>
    </row>
    <row r="19" spans="1:16" x14ac:dyDescent="0.25">
      <c r="A19" s="1">
        <v>14</v>
      </c>
      <c r="B19" s="71" t="str">
        <f>'Worksheet B - Gen'!B18</f>
        <v>N/A</v>
      </c>
      <c r="C19" s="71" t="e">
        <f>'Worksheet B - Gen'!C18</f>
        <v>#N/A</v>
      </c>
      <c r="D19" s="22"/>
      <c r="E19" s="70" t="e">
        <f>IF('Worksheet A'!D17=0,"N/A",'Worksheet A'!D17)</f>
        <v>#N/A</v>
      </c>
      <c r="F19" s="22"/>
      <c r="G19" s="36" t="e">
        <f>VLOOKUP(F19,'Country Code List'!$A$5:$B$262,2,FALSE)</f>
        <v>#N/A</v>
      </c>
      <c r="H19" s="22"/>
      <c r="I19" s="22"/>
      <c r="J19" s="22"/>
      <c r="K19" s="37">
        <f t="shared" si="0"/>
        <v>0</v>
      </c>
      <c r="L19" s="22"/>
      <c r="M19" s="22"/>
      <c r="N19" s="22"/>
      <c r="O19" s="36">
        <f t="shared" si="1"/>
        <v>0</v>
      </c>
      <c r="P19" s="36">
        <f t="shared" si="2"/>
        <v>0</v>
      </c>
    </row>
    <row r="20" spans="1:16" ht="15.75" thickBot="1" x14ac:dyDescent="0.3">
      <c r="A20" s="43">
        <v>15</v>
      </c>
      <c r="B20" s="42" t="str">
        <f>'Worksheet B - Gen'!B19</f>
        <v>N/A</v>
      </c>
      <c r="C20" s="71" t="e">
        <f>'Worksheet B - Gen'!C19</f>
        <v>#N/A</v>
      </c>
      <c r="D20" s="22"/>
      <c r="E20" s="70" t="e">
        <f>IF('Worksheet A'!D18=0,"N/A",'Worksheet A'!D18)</f>
        <v>#N/A</v>
      </c>
      <c r="F20" s="22"/>
      <c r="G20" s="36" t="e">
        <f>VLOOKUP(F20,'Country Code List'!$A$5:$B$262,2,FALSE)</f>
        <v>#N/A</v>
      </c>
      <c r="H20" s="41"/>
      <c r="I20" s="22"/>
      <c r="J20" s="22"/>
      <c r="K20" s="37">
        <f t="shared" si="0"/>
        <v>0</v>
      </c>
      <c r="L20" s="22"/>
      <c r="M20" s="22"/>
      <c r="N20" s="22"/>
      <c r="O20" s="36">
        <f t="shared" si="1"/>
        <v>0</v>
      </c>
      <c r="P20" s="42">
        <f t="shared" si="2"/>
        <v>0</v>
      </c>
    </row>
    <row r="21" spans="1:16" x14ac:dyDescent="0.25">
      <c r="A21" s="1">
        <v>16</v>
      </c>
      <c r="B21" s="1" t="s">
        <v>62</v>
      </c>
      <c r="C21" s="34"/>
      <c r="D21" s="34"/>
      <c r="E21" s="34"/>
      <c r="F21" s="34"/>
      <c r="G21" s="34"/>
      <c r="H21" s="40">
        <f>SUM(H6:H20)</f>
        <v>0</v>
      </c>
      <c r="I21" s="34"/>
      <c r="J21" s="34"/>
      <c r="K21" s="34"/>
      <c r="L21" s="34"/>
      <c r="M21" s="34"/>
      <c r="N21" s="34"/>
      <c r="O21" s="34"/>
      <c r="P21" s="40">
        <f>SUM(P6:P20)</f>
        <v>0</v>
      </c>
    </row>
  </sheetData>
  <mergeCells count="13">
    <mergeCell ref="P4:P5"/>
    <mergeCell ref="J4:J5"/>
    <mergeCell ref="K4:K5"/>
    <mergeCell ref="L4:L5"/>
    <mergeCell ref="M4:M5"/>
    <mergeCell ref="N4:N5"/>
    <mergeCell ref="O4:O5"/>
    <mergeCell ref="H4:I4"/>
    <mergeCell ref="B4:B5"/>
    <mergeCell ref="C4:C5"/>
    <mergeCell ref="D4:D5"/>
    <mergeCell ref="E4:E5"/>
    <mergeCell ref="F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E75302-70D3-48CF-A5A8-B0883B2C98EA}">
          <x14:formula1>
            <xm:f>'Country Code List'!$A$5:$A$262</xm:f>
          </x14:formula1>
          <xm:sqref>F6:F20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2F3B-0345-4264-BA1C-6780E6B5DF24}">
  <dimension ref="A1:D38"/>
  <sheetViews>
    <sheetView tabSelected="1" workbookViewId="0">
      <selection activeCell="D11" sqref="D11"/>
    </sheetView>
  </sheetViews>
  <sheetFormatPr defaultRowHeight="15" x14ac:dyDescent="0.25"/>
  <cols>
    <col min="1" max="1" width="12.42578125" style="51" customWidth="1"/>
    <col min="2" max="2" width="75.7109375" style="51" bestFit="1" customWidth="1"/>
    <col min="3" max="3" width="5" style="51" customWidth="1"/>
    <col min="4" max="4" width="16.140625" style="51" customWidth="1"/>
    <col min="5" max="16384" width="9.140625" style="51"/>
  </cols>
  <sheetData>
    <row r="1" spans="1:4" x14ac:dyDescent="0.25">
      <c r="A1" s="51" t="s">
        <v>950</v>
      </c>
      <c r="B1" s="1" t="s">
        <v>951</v>
      </c>
    </row>
    <row r="3" spans="1:4" x14ac:dyDescent="0.25">
      <c r="A3" s="1" t="s">
        <v>960</v>
      </c>
    </row>
    <row r="4" spans="1:4" x14ac:dyDescent="0.25">
      <c r="B4" s="1" t="s">
        <v>72</v>
      </c>
    </row>
    <row r="5" spans="1:4" x14ac:dyDescent="0.25">
      <c r="B5" s="51" t="s">
        <v>988</v>
      </c>
    </row>
    <row r="6" spans="1:4" x14ac:dyDescent="0.25">
      <c r="D6" s="35" t="s">
        <v>7</v>
      </c>
    </row>
    <row r="7" spans="1:4" x14ac:dyDescent="0.25">
      <c r="A7" s="1">
        <v>1</v>
      </c>
      <c r="B7" s="1" t="s">
        <v>961</v>
      </c>
      <c r="C7" s="1">
        <v>1</v>
      </c>
      <c r="D7" s="54">
        <f>'Worksheet G - Pass'!H21</f>
        <v>0</v>
      </c>
    </row>
    <row r="8" spans="1:4" x14ac:dyDescent="0.25">
      <c r="A8" s="1">
        <v>2</v>
      </c>
      <c r="B8" s="1" t="s">
        <v>962</v>
      </c>
      <c r="C8" s="1">
        <v>2</v>
      </c>
      <c r="D8" s="22"/>
    </row>
    <row r="9" spans="1:4" x14ac:dyDescent="0.25">
      <c r="A9" s="130">
        <v>3</v>
      </c>
      <c r="B9" s="1" t="s">
        <v>963</v>
      </c>
      <c r="C9" s="139">
        <v>3</v>
      </c>
      <c r="D9" s="133">
        <f>SUM(D7:D8)</f>
        <v>0</v>
      </c>
    </row>
    <row r="10" spans="1:4" x14ac:dyDescent="0.25">
      <c r="A10" s="130"/>
      <c r="B10" s="51" t="s">
        <v>964</v>
      </c>
      <c r="C10" s="139"/>
      <c r="D10" s="133"/>
    </row>
    <row r="11" spans="1:4" ht="30" x14ac:dyDescent="0.25">
      <c r="A11" s="1">
        <v>4</v>
      </c>
      <c r="B11" s="67" t="s">
        <v>965</v>
      </c>
      <c r="C11" s="1">
        <v>4</v>
      </c>
      <c r="D11" s="22"/>
    </row>
    <row r="12" spans="1:4" ht="30" x14ac:dyDescent="0.25">
      <c r="A12" s="1">
        <v>5</v>
      </c>
      <c r="B12" s="67" t="s">
        <v>966</v>
      </c>
      <c r="C12" s="1">
        <v>5</v>
      </c>
      <c r="D12" s="22"/>
    </row>
    <row r="13" spans="1:4" x14ac:dyDescent="0.25">
      <c r="A13" s="130">
        <v>6</v>
      </c>
      <c r="B13" s="1" t="s">
        <v>967</v>
      </c>
      <c r="C13" s="139">
        <v>6</v>
      </c>
      <c r="D13" s="133">
        <f>SUM(D11:D12)</f>
        <v>0</v>
      </c>
    </row>
    <row r="14" spans="1:4" x14ac:dyDescent="0.25">
      <c r="A14" s="130"/>
      <c r="B14" s="51" t="s">
        <v>968</v>
      </c>
      <c r="C14" s="139"/>
      <c r="D14" s="133"/>
    </row>
    <row r="15" spans="1:4" x14ac:dyDescent="0.25">
      <c r="A15" s="130">
        <v>7</v>
      </c>
      <c r="B15" s="1" t="s">
        <v>969</v>
      </c>
      <c r="C15" s="139">
        <v>7</v>
      </c>
      <c r="D15" s="133">
        <f>'Worksheet G - Pass'!P21</f>
        <v>0</v>
      </c>
    </row>
    <row r="16" spans="1:4" x14ac:dyDescent="0.25">
      <c r="A16" s="130"/>
      <c r="B16" s="51" t="s">
        <v>970</v>
      </c>
      <c r="C16" s="139"/>
      <c r="D16" s="133"/>
    </row>
    <row r="17" spans="1:4" x14ac:dyDescent="0.25">
      <c r="A17" s="138">
        <v>8</v>
      </c>
      <c r="B17" s="1" t="s">
        <v>971</v>
      </c>
      <c r="C17" s="139">
        <v>8</v>
      </c>
      <c r="D17" s="133" t="e">
        <f>D37</f>
        <v>#DIV/0!</v>
      </c>
    </row>
    <row r="18" spans="1:4" x14ac:dyDescent="0.25">
      <c r="A18" s="138"/>
      <c r="B18" s="51" t="s">
        <v>972</v>
      </c>
      <c r="C18" s="139"/>
      <c r="D18" s="133"/>
    </row>
    <row r="19" spans="1:4" x14ac:dyDescent="0.25">
      <c r="A19" s="1">
        <v>9</v>
      </c>
      <c r="B19" s="51" t="s">
        <v>973</v>
      </c>
      <c r="C19" s="1">
        <v>9</v>
      </c>
      <c r="D19" s="54" t="e">
        <f>D15*D17</f>
        <v>#DIV/0!</v>
      </c>
    </row>
    <row r="20" spans="1:4" x14ac:dyDescent="0.25">
      <c r="A20" s="1"/>
      <c r="C20" s="1"/>
    </row>
    <row r="21" spans="1:4" x14ac:dyDescent="0.25">
      <c r="A21" s="1" t="s">
        <v>959</v>
      </c>
      <c r="C21" s="1"/>
    </row>
    <row r="22" spans="1:4" x14ac:dyDescent="0.25">
      <c r="A22" s="1"/>
      <c r="B22" s="1" t="s">
        <v>958</v>
      </c>
      <c r="C22" s="1"/>
      <c r="D22" s="35" t="s">
        <v>7</v>
      </c>
    </row>
    <row r="23" spans="1:4" x14ac:dyDescent="0.25">
      <c r="A23" s="130">
        <v>10</v>
      </c>
      <c r="B23" s="1" t="s">
        <v>974</v>
      </c>
      <c r="C23" s="139">
        <v>10</v>
      </c>
      <c r="D23" s="129">
        <f>'Worksheet 1'!D21</f>
        <v>0</v>
      </c>
    </row>
    <row r="24" spans="1:4" x14ac:dyDescent="0.25">
      <c r="A24" s="130"/>
      <c r="B24" s="51" t="s">
        <v>975</v>
      </c>
      <c r="C24" s="139"/>
      <c r="D24" s="133"/>
    </row>
    <row r="25" spans="1:4" x14ac:dyDescent="0.25">
      <c r="A25" s="130">
        <v>11</v>
      </c>
      <c r="B25" s="1" t="s">
        <v>976</v>
      </c>
      <c r="C25" s="139">
        <v>11</v>
      </c>
      <c r="D25" s="129">
        <f>'Worksheet 1'!D21+'Worksheet 1'!D16</f>
        <v>0</v>
      </c>
    </row>
    <row r="26" spans="1:4" x14ac:dyDescent="0.25">
      <c r="A26" s="130"/>
      <c r="B26" s="51" t="s">
        <v>977</v>
      </c>
      <c r="C26" s="139"/>
      <c r="D26" s="133"/>
    </row>
    <row r="27" spans="1:4" x14ac:dyDescent="0.25">
      <c r="A27" s="1">
        <v>12</v>
      </c>
      <c r="B27" s="51" t="s">
        <v>978</v>
      </c>
      <c r="C27" s="1">
        <v>12</v>
      </c>
      <c r="D27" s="54" t="e">
        <f>D23/D25</f>
        <v>#DIV/0!</v>
      </c>
    </row>
    <row r="28" spans="1:4" ht="30" x14ac:dyDescent="0.25">
      <c r="A28" s="130">
        <v>13</v>
      </c>
      <c r="B28" s="67" t="s">
        <v>979</v>
      </c>
      <c r="C28" s="139">
        <v>13</v>
      </c>
      <c r="D28" s="133" t="e">
        <f>D27*0.771</f>
        <v>#DIV/0!</v>
      </c>
    </row>
    <row r="29" spans="1:4" x14ac:dyDescent="0.25">
      <c r="A29" s="130"/>
      <c r="B29" s="51" t="s">
        <v>980</v>
      </c>
      <c r="C29" s="139"/>
      <c r="D29" s="133"/>
    </row>
    <row r="30" spans="1:4" x14ac:dyDescent="0.25">
      <c r="A30" s="130">
        <v>14</v>
      </c>
      <c r="B30" s="1" t="s">
        <v>981</v>
      </c>
      <c r="C30" s="139">
        <v>14</v>
      </c>
      <c r="D30" s="129">
        <f>'Worksheet 1'!D16</f>
        <v>0</v>
      </c>
    </row>
    <row r="31" spans="1:4" x14ac:dyDescent="0.25">
      <c r="A31" s="130"/>
      <c r="B31" s="51" t="s">
        <v>982</v>
      </c>
      <c r="C31" s="139"/>
      <c r="D31" s="133"/>
    </row>
    <row r="32" spans="1:4" x14ac:dyDescent="0.25">
      <c r="A32" s="130">
        <v>15</v>
      </c>
      <c r="B32" s="1" t="s">
        <v>976</v>
      </c>
      <c r="C32" s="139">
        <v>15</v>
      </c>
      <c r="D32" s="129">
        <f>'Worksheet 1'!D21+'Worksheet 1'!D16</f>
        <v>0</v>
      </c>
    </row>
    <row r="33" spans="1:4" x14ac:dyDescent="0.25">
      <c r="A33" s="130"/>
      <c r="B33" s="51" t="s">
        <v>977</v>
      </c>
      <c r="C33" s="139"/>
      <c r="D33" s="133"/>
    </row>
    <row r="34" spans="1:4" x14ac:dyDescent="0.25">
      <c r="A34" s="1">
        <v>16</v>
      </c>
      <c r="B34" s="51" t="s">
        <v>983</v>
      </c>
      <c r="C34" s="1">
        <v>16</v>
      </c>
      <c r="D34" s="54" t="e">
        <f>D30/D32</f>
        <v>#DIV/0!</v>
      </c>
    </row>
    <row r="35" spans="1:4" ht="30" x14ac:dyDescent="0.25">
      <c r="A35" s="130">
        <v>17</v>
      </c>
      <c r="B35" s="67" t="s">
        <v>984</v>
      </c>
      <c r="C35" s="139">
        <v>17</v>
      </c>
      <c r="D35" s="133" t="e">
        <f>D34*0.557</f>
        <v>#DIV/0!</v>
      </c>
    </row>
    <row r="36" spans="1:4" x14ac:dyDescent="0.25">
      <c r="A36" s="130"/>
      <c r="B36" s="51" t="s">
        <v>985</v>
      </c>
      <c r="C36" s="139"/>
      <c r="D36" s="133"/>
    </row>
    <row r="37" spans="1:4" x14ac:dyDescent="0.25">
      <c r="A37" s="130">
        <v>18</v>
      </c>
      <c r="B37" s="1" t="s">
        <v>986</v>
      </c>
      <c r="C37" s="139">
        <v>18</v>
      </c>
      <c r="D37" s="133" t="e">
        <f>D28+D35</f>
        <v>#DIV/0!</v>
      </c>
    </row>
    <row r="38" spans="1:4" x14ac:dyDescent="0.25">
      <c r="A38" s="130"/>
      <c r="B38" s="51" t="s">
        <v>987</v>
      </c>
      <c r="C38" s="139"/>
      <c r="D38" s="133"/>
    </row>
  </sheetData>
  <mergeCells count="33">
    <mergeCell ref="A37:A38"/>
    <mergeCell ref="C37:C38"/>
    <mergeCell ref="D37:D38"/>
    <mergeCell ref="A32:A33"/>
    <mergeCell ref="C32:C33"/>
    <mergeCell ref="D32:D33"/>
    <mergeCell ref="A35:A36"/>
    <mergeCell ref="C35:C36"/>
    <mergeCell ref="D35:D36"/>
    <mergeCell ref="A28:A29"/>
    <mergeCell ref="C28:C29"/>
    <mergeCell ref="D28:D29"/>
    <mergeCell ref="A30:A31"/>
    <mergeCell ref="C30:C31"/>
    <mergeCell ref="D30:D31"/>
    <mergeCell ref="A23:A24"/>
    <mergeCell ref="C23:C24"/>
    <mergeCell ref="D23:D24"/>
    <mergeCell ref="A25:A26"/>
    <mergeCell ref="C25:C26"/>
    <mergeCell ref="D25:D26"/>
    <mergeCell ref="A15:A16"/>
    <mergeCell ref="C15:C16"/>
    <mergeCell ref="D15:D16"/>
    <mergeCell ref="A17:A18"/>
    <mergeCell ref="C17:C18"/>
    <mergeCell ref="D17:D18"/>
    <mergeCell ref="A9:A10"/>
    <mergeCell ref="C9:C10"/>
    <mergeCell ref="D9:D10"/>
    <mergeCell ref="A13:A14"/>
    <mergeCell ref="C13:C14"/>
    <mergeCell ref="D13:D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ECB4-338D-4EAB-9D8A-C854A20D23DF}">
  <dimension ref="A1:L19"/>
  <sheetViews>
    <sheetView workbookViewId="0">
      <selection activeCell="L5" sqref="L5:L19"/>
    </sheetView>
  </sheetViews>
  <sheetFormatPr defaultRowHeight="15" x14ac:dyDescent="0.25"/>
  <cols>
    <col min="1" max="1" width="12.28515625" bestFit="1" customWidth="1"/>
    <col min="2" max="2" width="40.85546875" customWidth="1"/>
    <col min="3" max="3" width="18.42578125" customWidth="1"/>
    <col min="4" max="4" width="14.7109375" customWidth="1"/>
    <col min="5" max="5" width="13.7109375" customWidth="1"/>
    <col min="6" max="6" width="18.7109375" customWidth="1"/>
    <col min="7" max="7" width="18" customWidth="1"/>
    <col min="8" max="8" width="24.28515625" customWidth="1"/>
    <col min="9" max="9" width="24.5703125" customWidth="1"/>
    <col min="10" max="10" width="23.7109375" customWidth="1"/>
    <col min="11" max="12" width="22.85546875" customWidth="1"/>
  </cols>
  <sheetData>
    <row r="1" spans="1:12" x14ac:dyDescent="0.25">
      <c r="A1" t="s">
        <v>69</v>
      </c>
      <c r="B1" s="1" t="s">
        <v>71</v>
      </c>
    </row>
    <row r="2" spans="1:12" x14ac:dyDescent="0.25">
      <c r="B2" t="s">
        <v>72</v>
      </c>
    </row>
    <row r="3" spans="1:12" x14ac:dyDescent="0.25">
      <c r="B3" t="s">
        <v>121</v>
      </c>
    </row>
    <row r="4" spans="1:12" ht="120" x14ac:dyDescent="0.25">
      <c r="B4" s="25" t="s">
        <v>57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77</v>
      </c>
      <c r="H4" s="25" t="s">
        <v>78</v>
      </c>
      <c r="I4" s="25" t="s">
        <v>79</v>
      </c>
      <c r="J4" s="25" t="s">
        <v>80</v>
      </c>
      <c r="K4" s="25" t="s">
        <v>81</v>
      </c>
      <c r="L4" s="25" t="s">
        <v>82</v>
      </c>
    </row>
    <row r="5" spans="1:12" x14ac:dyDescent="0.25">
      <c r="A5" s="1">
        <v>1</v>
      </c>
      <c r="B5" s="74" t="str">
        <f>IF(Inputs!K7="DFIC",Inputs!B7,"N/A")</f>
        <v>N/A</v>
      </c>
      <c r="C5" s="74" t="e">
        <f>VLOOKUP(B5,Inputs!$B$7:$M$21,2,FALSE)</f>
        <v>#N/A</v>
      </c>
      <c r="D5" s="79" t="str">
        <f>IF(B5&lt;&gt;"N/A",Inputs!P34,"N/A")</f>
        <v>N/A</v>
      </c>
      <c r="E5" s="90" t="str">
        <f>IF(Inputs!C34="YES","X","")</f>
        <v/>
      </c>
      <c r="F5" s="79" t="str">
        <f>IF(B5&lt;&gt;"N/A",Inputs!Q34,"N/A")</f>
        <v>N/A</v>
      </c>
      <c r="G5" s="92" t="str">
        <f>IF(B5&lt;&gt;"N/A",Inputs!R34,"N/A")</f>
        <v>N/A</v>
      </c>
      <c r="H5" s="79" t="str">
        <f>IFERROR(D5-(F5+G5),"N/A")</f>
        <v>N/A</v>
      </c>
      <c r="I5" s="92" t="str">
        <f>IF(B5&lt;&gt;"N/A",Inputs!S34,"N/A")</f>
        <v>N/A</v>
      </c>
      <c r="J5" s="79" t="str">
        <f>IF(B5&lt;&gt;"N/A",Inputs!T34,"N/A")</f>
        <v>N/A</v>
      </c>
      <c r="K5" s="92" t="str">
        <f>IF(B5&lt;&gt;"N/A",Inputs!U34,"N/A")</f>
        <v>N/A</v>
      </c>
      <c r="L5" s="79" t="str">
        <f>IFERROR(I5-(J5+K5),"N/A")</f>
        <v>N/A</v>
      </c>
    </row>
    <row r="6" spans="1:12" x14ac:dyDescent="0.25">
      <c r="A6" s="1">
        <v>2</v>
      </c>
      <c r="B6" s="74" t="str">
        <f>IF(Inputs!K8="DFIC",Inputs!B8,"N/A")</f>
        <v>N/A</v>
      </c>
      <c r="C6" s="74" t="e">
        <f>VLOOKUP(B6,Inputs!$B$7:$M$21,2,FALSE)</f>
        <v>#N/A</v>
      </c>
      <c r="D6" s="79" t="str">
        <f>IF(B6&lt;&gt;"N/A",Inputs!P35,"N/A")</f>
        <v>N/A</v>
      </c>
      <c r="E6" s="90" t="str">
        <f>IF(Inputs!C35="YES","X","")</f>
        <v/>
      </c>
      <c r="F6" s="79" t="str">
        <f>IF(B6&lt;&gt;"N/A",Inputs!Q35,"N/A")</f>
        <v>N/A</v>
      </c>
      <c r="G6" s="92" t="str">
        <f>IF(B6&lt;&gt;"N/A",Inputs!R35,"N/A")</f>
        <v>N/A</v>
      </c>
      <c r="H6" s="79" t="str">
        <f t="shared" ref="H6:H19" si="0">IFERROR(D6-(F6+G6),"N/A")</f>
        <v>N/A</v>
      </c>
      <c r="I6" s="92" t="str">
        <f>IF(B6&lt;&gt;"N/A",Inputs!S35,"N/A")</f>
        <v>N/A</v>
      </c>
      <c r="J6" s="79" t="str">
        <f>IF(B6&lt;&gt;"N/A",Inputs!T35,"N/A")</f>
        <v>N/A</v>
      </c>
      <c r="K6" s="92" t="str">
        <f>IF(B6&lt;&gt;"N/A",Inputs!U35,"N/A")</f>
        <v>N/A</v>
      </c>
      <c r="L6" s="79" t="str">
        <f t="shared" ref="L6:L19" si="1">IFERROR(I6-(J6+K6),"N/A")</f>
        <v>N/A</v>
      </c>
    </row>
    <row r="7" spans="1:12" x14ac:dyDescent="0.25">
      <c r="A7" s="1">
        <v>3</v>
      </c>
      <c r="B7" s="74" t="str">
        <f>IF(Inputs!K9="DFIC",Inputs!B9,"N/A")</f>
        <v>N/A</v>
      </c>
      <c r="C7" s="74" t="e">
        <f>VLOOKUP(B7,Inputs!$B$7:$M$21,2,FALSE)</f>
        <v>#N/A</v>
      </c>
      <c r="D7" s="79" t="str">
        <f>IF(B7&lt;&gt;"N/A",Inputs!P36,"N/A")</f>
        <v>N/A</v>
      </c>
      <c r="E7" s="90" t="str">
        <f>IF(Inputs!C36="YES","X","")</f>
        <v/>
      </c>
      <c r="F7" s="79" t="str">
        <f>IF(B7&lt;&gt;"N/A",Inputs!Q36,"N/A")</f>
        <v>N/A</v>
      </c>
      <c r="G7" s="92" t="str">
        <f>IF(B7&lt;&gt;"N/A",Inputs!R36,"N/A")</f>
        <v>N/A</v>
      </c>
      <c r="H7" s="79" t="str">
        <f t="shared" si="0"/>
        <v>N/A</v>
      </c>
      <c r="I7" s="92" t="str">
        <f>IF(B7&lt;&gt;"N/A",Inputs!S36,"N/A")</f>
        <v>N/A</v>
      </c>
      <c r="J7" s="79" t="str">
        <f>IF(B7&lt;&gt;"N/A",Inputs!T36,"N/A")</f>
        <v>N/A</v>
      </c>
      <c r="K7" s="92" t="str">
        <f>IF(B7&lt;&gt;"N/A",Inputs!U36,"N/A")</f>
        <v>N/A</v>
      </c>
      <c r="L7" s="79" t="str">
        <f t="shared" si="1"/>
        <v>N/A</v>
      </c>
    </row>
    <row r="8" spans="1:12" x14ac:dyDescent="0.25">
      <c r="A8" s="1">
        <v>4</v>
      </c>
      <c r="B8" s="74" t="str">
        <f>IF(Inputs!K10="DFIC",Inputs!B10,"N/A")</f>
        <v>N/A</v>
      </c>
      <c r="C8" s="74" t="e">
        <f>VLOOKUP(B8,Inputs!$B$7:$M$21,2,FALSE)</f>
        <v>#N/A</v>
      </c>
      <c r="D8" s="79" t="str">
        <f>IF(B8&lt;&gt;"N/A",Inputs!P37,"N/A")</f>
        <v>N/A</v>
      </c>
      <c r="E8" s="90" t="str">
        <f>IF(Inputs!C37="YES","X","")</f>
        <v/>
      </c>
      <c r="F8" s="79" t="str">
        <f>IF(B8&lt;&gt;"N/A",Inputs!Q37,"N/A")</f>
        <v>N/A</v>
      </c>
      <c r="G8" s="92" t="str">
        <f>IF(B8&lt;&gt;"N/A",Inputs!R37,"N/A")</f>
        <v>N/A</v>
      </c>
      <c r="H8" s="79" t="str">
        <f t="shared" si="0"/>
        <v>N/A</v>
      </c>
      <c r="I8" s="92" t="str">
        <f>IF(B8&lt;&gt;"N/A",Inputs!S37,"N/A")</f>
        <v>N/A</v>
      </c>
      <c r="J8" s="79" t="str">
        <f>IF(B8&lt;&gt;"N/A",Inputs!T37,"N/A")</f>
        <v>N/A</v>
      </c>
      <c r="K8" s="92" t="str">
        <f>IF(B8&lt;&gt;"N/A",Inputs!U37,"N/A")</f>
        <v>N/A</v>
      </c>
      <c r="L8" s="79" t="str">
        <f t="shared" si="1"/>
        <v>N/A</v>
      </c>
    </row>
    <row r="9" spans="1:12" x14ac:dyDescent="0.25">
      <c r="A9" s="1">
        <v>5</v>
      </c>
      <c r="B9" s="74" t="str">
        <f>IF(Inputs!K11="DFIC",Inputs!B11,"N/A")</f>
        <v>N/A</v>
      </c>
      <c r="C9" s="74" t="e">
        <f>VLOOKUP(B9,Inputs!$B$7:$M$21,2,FALSE)</f>
        <v>#N/A</v>
      </c>
      <c r="D9" s="79" t="str">
        <f>IF(B9&lt;&gt;"N/A",Inputs!P38,"N/A")</f>
        <v>N/A</v>
      </c>
      <c r="E9" s="90" t="str">
        <f>IF(Inputs!C38="YES","X","")</f>
        <v/>
      </c>
      <c r="F9" s="79" t="str">
        <f>IF(B9&lt;&gt;"N/A",Inputs!Q38,"N/A")</f>
        <v>N/A</v>
      </c>
      <c r="G9" s="92" t="str">
        <f>IF(B9&lt;&gt;"N/A",Inputs!R38,"N/A")</f>
        <v>N/A</v>
      </c>
      <c r="H9" s="79" t="str">
        <f t="shared" si="0"/>
        <v>N/A</v>
      </c>
      <c r="I9" s="92" t="str">
        <f>IF(B9&lt;&gt;"N/A",Inputs!S38,"N/A")</f>
        <v>N/A</v>
      </c>
      <c r="J9" s="79" t="str">
        <f>IF(B9&lt;&gt;"N/A",Inputs!T38,"N/A")</f>
        <v>N/A</v>
      </c>
      <c r="K9" s="92" t="str">
        <f>IF(B9&lt;&gt;"N/A",Inputs!U38,"N/A")</f>
        <v>N/A</v>
      </c>
      <c r="L9" s="79" t="str">
        <f t="shared" si="1"/>
        <v>N/A</v>
      </c>
    </row>
    <row r="10" spans="1:12" x14ac:dyDescent="0.25">
      <c r="A10" s="1">
        <v>6</v>
      </c>
      <c r="B10" s="74" t="str">
        <f>IF(Inputs!K12="DFIC",Inputs!B12,"N/A")</f>
        <v>N/A</v>
      </c>
      <c r="C10" s="74" t="e">
        <f>VLOOKUP(B10,Inputs!$B$7:$M$21,2,FALSE)</f>
        <v>#N/A</v>
      </c>
      <c r="D10" s="79" t="str">
        <f>IF(B10&lt;&gt;"N/A",Inputs!P39,"N/A")</f>
        <v>N/A</v>
      </c>
      <c r="E10" s="90" t="str">
        <f>IF(Inputs!C39="YES","X","")</f>
        <v/>
      </c>
      <c r="F10" s="79" t="str">
        <f>IF(B10&lt;&gt;"N/A",Inputs!Q39,"N/A")</f>
        <v>N/A</v>
      </c>
      <c r="G10" s="92" t="str">
        <f>IF(B10&lt;&gt;"N/A",Inputs!R39,"N/A")</f>
        <v>N/A</v>
      </c>
      <c r="H10" s="79" t="str">
        <f t="shared" si="0"/>
        <v>N/A</v>
      </c>
      <c r="I10" s="92" t="str">
        <f>IF(B10&lt;&gt;"N/A",Inputs!S39,"N/A")</f>
        <v>N/A</v>
      </c>
      <c r="J10" s="79" t="str">
        <f>IF(B10&lt;&gt;"N/A",Inputs!T39,"N/A")</f>
        <v>N/A</v>
      </c>
      <c r="K10" s="92" t="str">
        <f>IF(B10&lt;&gt;"N/A",Inputs!U39,"N/A")</f>
        <v>N/A</v>
      </c>
      <c r="L10" s="79" t="str">
        <f t="shared" si="1"/>
        <v>N/A</v>
      </c>
    </row>
    <row r="11" spans="1:12" x14ac:dyDescent="0.25">
      <c r="A11" s="1">
        <v>7</v>
      </c>
      <c r="B11" s="74" t="str">
        <f>IF(Inputs!K13="DFIC",Inputs!B13,"N/A")</f>
        <v>N/A</v>
      </c>
      <c r="C11" s="74" t="e">
        <f>VLOOKUP(B11,Inputs!$B$7:$M$21,2,FALSE)</f>
        <v>#N/A</v>
      </c>
      <c r="D11" s="79" t="str">
        <f>IF(B11&lt;&gt;"N/A",Inputs!P40,"N/A")</f>
        <v>N/A</v>
      </c>
      <c r="E11" s="90" t="str">
        <f>IF(Inputs!C40="YES","X","")</f>
        <v/>
      </c>
      <c r="F11" s="79" t="str">
        <f>IF(B11&lt;&gt;"N/A",Inputs!Q40,"N/A")</f>
        <v>N/A</v>
      </c>
      <c r="G11" s="92" t="str">
        <f>IF(B11&lt;&gt;"N/A",Inputs!R40,"N/A")</f>
        <v>N/A</v>
      </c>
      <c r="H11" s="79" t="str">
        <f t="shared" si="0"/>
        <v>N/A</v>
      </c>
      <c r="I11" s="92" t="str">
        <f>IF(B11&lt;&gt;"N/A",Inputs!S40,"N/A")</f>
        <v>N/A</v>
      </c>
      <c r="J11" s="79" t="str">
        <f>IF(B11&lt;&gt;"N/A",Inputs!T40,"N/A")</f>
        <v>N/A</v>
      </c>
      <c r="K11" s="92" t="str">
        <f>IF(B11&lt;&gt;"N/A",Inputs!U40,"N/A")</f>
        <v>N/A</v>
      </c>
      <c r="L11" s="79" t="str">
        <f t="shared" si="1"/>
        <v>N/A</v>
      </c>
    </row>
    <row r="12" spans="1:12" x14ac:dyDescent="0.25">
      <c r="A12" s="1">
        <v>8</v>
      </c>
      <c r="B12" s="74" t="str">
        <f>IF(Inputs!K14="DFIC",Inputs!B14,"N/A")</f>
        <v>N/A</v>
      </c>
      <c r="C12" s="74" t="e">
        <f>VLOOKUP(B12,Inputs!$B$7:$M$21,2,FALSE)</f>
        <v>#N/A</v>
      </c>
      <c r="D12" s="79" t="str">
        <f>IF(B12&lt;&gt;"N/A",Inputs!P41,"N/A")</f>
        <v>N/A</v>
      </c>
      <c r="E12" s="90" t="str">
        <f>IF(Inputs!C41="YES","X","")</f>
        <v/>
      </c>
      <c r="F12" s="79" t="str">
        <f>IF(B12&lt;&gt;"N/A",Inputs!Q41,"N/A")</f>
        <v>N/A</v>
      </c>
      <c r="G12" s="92" t="str">
        <f>IF(B12&lt;&gt;"N/A",Inputs!R41,"N/A")</f>
        <v>N/A</v>
      </c>
      <c r="H12" s="79" t="str">
        <f t="shared" si="0"/>
        <v>N/A</v>
      </c>
      <c r="I12" s="92" t="str">
        <f>IF(B12&lt;&gt;"N/A",Inputs!S41,"N/A")</f>
        <v>N/A</v>
      </c>
      <c r="J12" s="79" t="str">
        <f>IF(B12&lt;&gt;"N/A",Inputs!T41,"N/A")</f>
        <v>N/A</v>
      </c>
      <c r="K12" s="92" t="str">
        <f>IF(B12&lt;&gt;"N/A",Inputs!U41,"N/A")</f>
        <v>N/A</v>
      </c>
      <c r="L12" s="79" t="str">
        <f t="shared" si="1"/>
        <v>N/A</v>
      </c>
    </row>
    <row r="13" spans="1:12" x14ac:dyDescent="0.25">
      <c r="A13" s="1">
        <v>9</v>
      </c>
      <c r="B13" s="74" t="str">
        <f>IF(Inputs!K15="DFIC",Inputs!B15,"N/A")</f>
        <v>N/A</v>
      </c>
      <c r="C13" s="74" t="e">
        <f>VLOOKUP(B13,Inputs!$B$7:$M$21,2,FALSE)</f>
        <v>#N/A</v>
      </c>
      <c r="D13" s="79" t="str">
        <f>IF(B13&lt;&gt;"N/A",Inputs!P42,"N/A")</f>
        <v>N/A</v>
      </c>
      <c r="E13" s="90" t="str">
        <f>IF(Inputs!C42="YES","X","")</f>
        <v/>
      </c>
      <c r="F13" s="79" t="str">
        <f>IF(B13&lt;&gt;"N/A",Inputs!Q42,"N/A")</f>
        <v>N/A</v>
      </c>
      <c r="G13" s="92" t="str">
        <f>IF(B13&lt;&gt;"N/A",Inputs!R42,"N/A")</f>
        <v>N/A</v>
      </c>
      <c r="H13" s="79" t="str">
        <f t="shared" si="0"/>
        <v>N/A</v>
      </c>
      <c r="I13" s="92" t="str">
        <f>IF(B13&lt;&gt;"N/A",Inputs!S42,"N/A")</f>
        <v>N/A</v>
      </c>
      <c r="J13" s="79" t="str">
        <f>IF(B13&lt;&gt;"N/A",Inputs!T42,"N/A")</f>
        <v>N/A</v>
      </c>
      <c r="K13" s="92" t="str">
        <f>IF(B13&lt;&gt;"N/A",Inputs!U42,"N/A")</f>
        <v>N/A</v>
      </c>
      <c r="L13" s="79" t="str">
        <f t="shared" si="1"/>
        <v>N/A</v>
      </c>
    </row>
    <row r="14" spans="1:12" x14ac:dyDescent="0.25">
      <c r="A14" s="1">
        <v>10</v>
      </c>
      <c r="B14" s="74" t="str">
        <f>IF(Inputs!K16="DFIC",Inputs!B16,"N/A")</f>
        <v>N/A</v>
      </c>
      <c r="C14" s="74" t="e">
        <f>VLOOKUP(B14,Inputs!$B$7:$M$21,2,FALSE)</f>
        <v>#N/A</v>
      </c>
      <c r="D14" s="79" t="str">
        <f>IF(B14&lt;&gt;"N/A",Inputs!P43,"N/A")</f>
        <v>N/A</v>
      </c>
      <c r="E14" s="90" t="str">
        <f>IF(Inputs!C43="YES","X","")</f>
        <v/>
      </c>
      <c r="F14" s="79" t="str">
        <f>IF(B14&lt;&gt;"N/A",Inputs!Q43,"N/A")</f>
        <v>N/A</v>
      </c>
      <c r="G14" s="92" t="str">
        <f>IF(B14&lt;&gt;"N/A",Inputs!R43,"N/A")</f>
        <v>N/A</v>
      </c>
      <c r="H14" s="79" t="str">
        <f t="shared" si="0"/>
        <v>N/A</v>
      </c>
      <c r="I14" s="92" t="str">
        <f>IF(B14&lt;&gt;"N/A",Inputs!S43,"N/A")</f>
        <v>N/A</v>
      </c>
      <c r="J14" s="79" t="str">
        <f>IF(B14&lt;&gt;"N/A",Inputs!T43,"N/A")</f>
        <v>N/A</v>
      </c>
      <c r="K14" s="92" t="str">
        <f>IF(B14&lt;&gt;"N/A",Inputs!U43,"N/A")</f>
        <v>N/A</v>
      </c>
      <c r="L14" s="79" t="str">
        <f t="shared" si="1"/>
        <v>N/A</v>
      </c>
    </row>
    <row r="15" spans="1:12" x14ac:dyDescent="0.25">
      <c r="A15" s="1">
        <v>11</v>
      </c>
      <c r="B15" s="74" t="str">
        <f>IF(Inputs!K17="DFIC",Inputs!B17,"N/A")</f>
        <v>N/A</v>
      </c>
      <c r="C15" s="74" t="e">
        <f>VLOOKUP(B15,Inputs!$B$7:$M$21,2,FALSE)</f>
        <v>#N/A</v>
      </c>
      <c r="D15" s="79" t="str">
        <f>IF(B15&lt;&gt;"N/A",Inputs!P44,"N/A")</f>
        <v>N/A</v>
      </c>
      <c r="E15" s="90" t="str">
        <f>IF(Inputs!C44="YES","X","")</f>
        <v/>
      </c>
      <c r="F15" s="79" t="str">
        <f>IF(B15&lt;&gt;"N/A",Inputs!Q44,"N/A")</f>
        <v>N/A</v>
      </c>
      <c r="G15" s="92" t="str">
        <f>IF(B15&lt;&gt;"N/A",Inputs!R44,"N/A")</f>
        <v>N/A</v>
      </c>
      <c r="H15" s="79" t="str">
        <f t="shared" si="0"/>
        <v>N/A</v>
      </c>
      <c r="I15" s="92" t="str">
        <f>IF(B15&lt;&gt;"N/A",Inputs!S44,"N/A")</f>
        <v>N/A</v>
      </c>
      <c r="J15" s="79" t="str">
        <f>IF(B15&lt;&gt;"N/A",Inputs!T44,"N/A")</f>
        <v>N/A</v>
      </c>
      <c r="K15" s="92" t="str">
        <f>IF(B15&lt;&gt;"N/A",Inputs!U44,"N/A")</f>
        <v>N/A</v>
      </c>
      <c r="L15" s="79" t="str">
        <f t="shared" si="1"/>
        <v>N/A</v>
      </c>
    </row>
    <row r="16" spans="1:12" x14ac:dyDescent="0.25">
      <c r="A16" s="1">
        <v>12</v>
      </c>
      <c r="B16" s="74" t="str">
        <f>IF(Inputs!K18="DFIC",Inputs!B18,"N/A")</f>
        <v>N/A</v>
      </c>
      <c r="C16" s="74" t="e">
        <f>VLOOKUP(B16,Inputs!$B$7:$M$21,2,FALSE)</f>
        <v>#N/A</v>
      </c>
      <c r="D16" s="79" t="str">
        <f>IF(B16&lt;&gt;"N/A",Inputs!P45,"N/A")</f>
        <v>N/A</v>
      </c>
      <c r="E16" s="90" t="str">
        <f>IF(Inputs!C45="YES","X","")</f>
        <v/>
      </c>
      <c r="F16" s="79" t="str">
        <f>IF(B16&lt;&gt;"N/A",Inputs!Q45,"N/A")</f>
        <v>N/A</v>
      </c>
      <c r="G16" s="92" t="str">
        <f>IF(B16&lt;&gt;"N/A",Inputs!R45,"N/A")</f>
        <v>N/A</v>
      </c>
      <c r="H16" s="79" t="str">
        <f t="shared" si="0"/>
        <v>N/A</v>
      </c>
      <c r="I16" s="92" t="str">
        <f>IF(B16&lt;&gt;"N/A",Inputs!S45,"N/A")</f>
        <v>N/A</v>
      </c>
      <c r="J16" s="79" t="str">
        <f>IF(B16&lt;&gt;"N/A",Inputs!T45,"N/A")</f>
        <v>N/A</v>
      </c>
      <c r="K16" s="92" t="str">
        <f>IF(B16&lt;&gt;"N/A",Inputs!U45,"N/A")</f>
        <v>N/A</v>
      </c>
      <c r="L16" s="79" t="str">
        <f t="shared" si="1"/>
        <v>N/A</v>
      </c>
    </row>
    <row r="17" spans="1:12" x14ac:dyDescent="0.25">
      <c r="A17" s="1">
        <v>13</v>
      </c>
      <c r="B17" s="74" t="str">
        <f>IF(Inputs!K19="DFIC",Inputs!B19,"N/A")</f>
        <v>N/A</v>
      </c>
      <c r="C17" s="74" t="e">
        <f>VLOOKUP(B17,Inputs!$B$7:$M$21,2,FALSE)</f>
        <v>#N/A</v>
      </c>
      <c r="D17" s="79" t="str">
        <f>IF(B17&lt;&gt;"N/A",Inputs!P46,"N/A")</f>
        <v>N/A</v>
      </c>
      <c r="E17" s="90" t="str">
        <f>IF(Inputs!C46="YES","X","")</f>
        <v/>
      </c>
      <c r="F17" s="79" t="str">
        <f>IF(B17&lt;&gt;"N/A",Inputs!Q46,"N/A")</f>
        <v>N/A</v>
      </c>
      <c r="G17" s="92" t="str">
        <f>IF(B17&lt;&gt;"N/A",Inputs!R46,"N/A")</f>
        <v>N/A</v>
      </c>
      <c r="H17" s="79" t="str">
        <f t="shared" si="0"/>
        <v>N/A</v>
      </c>
      <c r="I17" s="92" t="str">
        <f>IF(B17&lt;&gt;"N/A",Inputs!S46,"N/A")</f>
        <v>N/A</v>
      </c>
      <c r="J17" s="79" t="str">
        <f>IF(B17&lt;&gt;"N/A",Inputs!T46,"N/A")</f>
        <v>N/A</v>
      </c>
      <c r="K17" s="92" t="str">
        <f>IF(B17&lt;&gt;"N/A",Inputs!U46,"N/A")</f>
        <v>N/A</v>
      </c>
      <c r="L17" s="79" t="str">
        <f t="shared" si="1"/>
        <v>N/A</v>
      </c>
    </row>
    <row r="18" spans="1:12" x14ac:dyDescent="0.25">
      <c r="A18" s="1">
        <v>14</v>
      </c>
      <c r="B18" s="74" t="str">
        <f>IF(Inputs!K20="DFIC",Inputs!B20,"N/A")</f>
        <v>N/A</v>
      </c>
      <c r="C18" s="74" t="e">
        <f>VLOOKUP(B18,Inputs!$B$7:$M$21,2,FALSE)</f>
        <v>#N/A</v>
      </c>
      <c r="D18" s="79" t="str">
        <f>IF(B18&lt;&gt;"N/A",Inputs!P47,"N/A")</f>
        <v>N/A</v>
      </c>
      <c r="E18" s="90" t="str">
        <f>IF(Inputs!C47="YES","X","")</f>
        <v/>
      </c>
      <c r="F18" s="79" t="str">
        <f>IF(B18&lt;&gt;"N/A",Inputs!Q47,"N/A")</f>
        <v>N/A</v>
      </c>
      <c r="G18" s="92" t="str">
        <f>IF(B18&lt;&gt;"N/A",Inputs!R47,"N/A")</f>
        <v>N/A</v>
      </c>
      <c r="H18" s="79" t="str">
        <f t="shared" si="0"/>
        <v>N/A</v>
      </c>
      <c r="I18" s="92" t="str">
        <f>IF(B18&lt;&gt;"N/A",Inputs!S47,"N/A")</f>
        <v>N/A</v>
      </c>
      <c r="J18" s="79" t="str">
        <f>IF(B18&lt;&gt;"N/A",Inputs!T47,"N/A")</f>
        <v>N/A</v>
      </c>
      <c r="K18" s="92" t="str">
        <f>IF(B18&lt;&gt;"N/A",Inputs!U47,"N/A")</f>
        <v>N/A</v>
      </c>
      <c r="L18" s="79" t="str">
        <f t="shared" si="1"/>
        <v>N/A</v>
      </c>
    </row>
    <row r="19" spans="1:12" x14ac:dyDescent="0.25">
      <c r="A19" s="1">
        <v>15</v>
      </c>
      <c r="B19" s="74" t="str">
        <f>IF(Inputs!K21="DFIC",Inputs!B21,"N/A")</f>
        <v>N/A</v>
      </c>
      <c r="C19" s="74" t="e">
        <f>VLOOKUP(B19,Inputs!$B$7:$M$21,2,FALSE)</f>
        <v>#N/A</v>
      </c>
      <c r="D19" s="79" t="str">
        <f>IF(B19&lt;&gt;"N/A",Inputs!P48,"N/A")</f>
        <v>N/A</v>
      </c>
      <c r="E19" s="90" t="str">
        <f>IF(Inputs!C48="YES","X","")</f>
        <v/>
      </c>
      <c r="F19" s="79" t="str">
        <f>IF(B19&lt;&gt;"N/A",Inputs!Q48,"N/A")</f>
        <v>N/A</v>
      </c>
      <c r="G19" s="92" t="str">
        <f>IF(B19&lt;&gt;"N/A",Inputs!R48,"N/A")</f>
        <v>N/A</v>
      </c>
      <c r="H19" s="79" t="str">
        <f t="shared" si="0"/>
        <v>N/A</v>
      </c>
      <c r="I19" s="92" t="str">
        <f>IF(B19&lt;&gt;"N/A",Inputs!S48,"N/A")</f>
        <v>N/A</v>
      </c>
      <c r="J19" s="79" t="str">
        <f>IF(B19&lt;&gt;"N/A",Inputs!T48,"N/A")</f>
        <v>N/A</v>
      </c>
      <c r="K19" s="92" t="str">
        <f>IF(B19&lt;&gt;"N/A",Inputs!U48,"N/A")</f>
        <v>N/A</v>
      </c>
      <c r="L19" s="79" t="str">
        <f t="shared" si="1"/>
        <v>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DBA6-2F5D-4F42-8E7A-38CB7908606B}">
  <dimension ref="A1:P21"/>
  <sheetViews>
    <sheetView workbookViewId="0">
      <selection activeCell="C6" sqref="C6:C20"/>
    </sheetView>
  </sheetViews>
  <sheetFormatPr defaultRowHeight="15" x14ac:dyDescent="0.25"/>
  <cols>
    <col min="1" max="1" width="12.42578125" bestFit="1" customWidth="1"/>
    <col min="2" max="2" width="34" customWidth="1"/>
    <col min="3" max="4" width="21.42578125" customWidth="1"/>
    <col min="5" max="5" width="13.5703125" customWidth="1"/>
    <col min="6" max="6" width="12.5703125" customWidth="1"/>
    <col min="7" max="7" width="9.140625" customWidth="1"/>
    <col min="8" max="8" width="14.5703125" customWidth="1"/>
    <col min="9" max="9" width="14" customWidth="1"/>
    <col min="10" max="10" width="18.85546875" customWidth="1"/>
    <col min="11" max="11" width="15.7109375" customWidth="1"/>
    <col min="12" max="12" width="14.28515625" customWidth="1"/>
    <col min="13" max="13" width="11.85546875" customWidth="1"/>
    <col min="14" max="14" width="16.28515625" customWidth="1"/>
    <col min="15" max="15" width="18.28515625" customWidth="1"/>
    <col min="16" max="16" width="19.140625" customWidth="1"/>
  </cols>
  <sheetData>
    <row r="1" spans="1:16" x14ac:dyDescent="0.25">
      <c r="A1" t="s">
        <v>124</v>
      </c>
      <c r="B1" s="1" t="s">
        <v>125</v>
      </c>
    </row>
    <row r="2" spans="1:16" x14ac:dyDescent="0.25">
      <c r="B2" t="s">
        <v>72</v>
      </c>
    </row>
    <row r="3" spans="1:16" x14ac:dyDescent="0.25">
      <c r="B3" t="s">
        <v>660</v>
      </c>
    </row>
    <row r="4" spans="1:16" ht="30" customHeight="1" x14ac:dyDescent="0.25">
      <c r="B4" s="122" t="s">
        <v>57</v>
      </c>
      <c r="C4" s="122" t="s">
        <v>58</v>
      </c>
      <c r="D4" s="122" t="s">
        <v>126</v>
      </c>
      <c r="E4" s="137" t="s">
        <v>59</v>
      </c>
      <c r="F4" s="110" t="s">
        <v>655</v>
      </c>
      <c r="G4" s="110"/>
      <c r="H4" s="110" t="s">
        <v>659</v>
      </c>
      <c r="I4" s="110"/>
      <c r="J4" s="122" t="s">
        <v>127</v>
      </c>
      <c r="K4" s="137" t="s">
        <v>128</v>
      </c>
      <c r="L4" s="122" t="s">
        <v>129</v>
      </c>
      <c r="M4" s="122" t="s">
        <v>130</v>
      </c>
      <c r="N4" s="122" t="s">
        <v>131</v>
      </c>
      <c r="O4" s="137" t="s">
        <v>133</v>
      </c>
      <c r="P4" s="137" t="s">
        <v>132</v>
      </c>
    </row>
    <row r="5" spans="1:16" ht="36" customHeight="1" x14ac:dyDescent="0.25">
      <c r="B5" s="123"/>
      <c r="C5" s="123"/>
      <c r="D5" s="123"/>
      <c r="E5" s="137"/>
      <c r="F5" s="25" t="s">
        <v>656</v>
      </c>
      <c r="G5" s="25" t="s">
        <v>138</v>
      </c>
      <c r="H5" s="50" t="s">
        <v>657</v>
      </c>
      <c r="I5" s="50" t="s">
        <v>658</v>
      </c>
      <c r="J5" s="123"/>
      <c r="K5" s="137"/>
      <c r="L5" s="123"/>
      <c r="M5" s="123"/>
      <c r="N5" s="123"/>
      <c r="O5" s="137"/>
      <c r="P5" s="137"/>
    </row>
    <row r="6" spans="1:16" x14ac:dyDescent="0.25">
      <c r="A6" s="1">
        <v>1</v>
      </c>
      <c r="B6" s="36" t="str">
        <f>'Worksheet B - Gen'!B5</f>
        <v>N/A</v>
      </c>
      <c r="C6" s="36" t="e">
        <f>'Worksheet B - Gen'!C5</f>
        <v>#N/A</v>
      </c>
      <c r="D6" s="22"/>
      <c r="E6" s="70" t="e">
        <f>IF('Worksheet A'!D4=0,"N/A",'Worksheet A'!D4)</f>
        <v>#N/A</v>
      </c>
      <c r="F6" s="22"/>
      <c r="G6" s="36" t="e">
        <f>VLOOKUP(F6,'Country Code List'!$A$5:$B$262,2,FALSE)</f>
        <v>#N/A</v>
      </c>
      <c r="H6" s="22"/>
      <c r="I6" s="22"/>
      <c r="J6" s="22"/>
      <c r="K6" s="37">
        <f>IF(J6=0,0,MIN(1,I6/J6))</f>
        <v>0</v>
      </c>
      <c r="L6" s="22"/>
      <c r="M6" s="22"/>
      <c r="N6" s="22"/>
      <c r="O6" s="36">
        <f>L6+M6+N6</f>
        <v>0</v>
      </c>
      <c r="P6" s="36">
        <f>K6*O6</f>
        <v>0</v>
      </c>
    </row>
    <row r="7" spans="1:16" x14ac:dyDescent="0.25">
      <c r="A7" s="1">
        <v>2</v>
      </c>
      <c r="B7" s="71" t="str">
        <f>'Worksheet B - Gen'!B6</f>
        <v>N/A</v>
      </c>
      <c r="C7" s="71" t="e">
        <f>'Worksheet B - Gen'!C6</f>
        <v>#N/A</v>
      </c>
      <c r="D7" s="22"/>
      <c r="E7" s="70" t="e">
        <f>IF('Worksheet A'!D5=0,"N/A",'Worksheet A'!D5)</f>
        <v>#N/A</v>
      </c>
      <c r="F7" s="22"/>
      <c r="G7" s="36" t="e">
        <f>VLOOKUP(F7,'Country Code List'!$A$5:$B$262,2,FALSE)</f>
        <v>#N/A</v>
      </c>
      <c r="H7" s="22"/>
      <c r="I7" s="22"/>
      <c r="J7" s="22"/>
      <c r="K7" s="37">
        <f t="shared" ref="K7:K20" si="0">IF(J7=0,0,MIN(1,I7/J7))</f>
        <v>0</v>
      </c>
      <c r="L7" s="22"/>
      <c r="M7" s="22"/>
      <c r="N7" s="22"/>
      <c r="O7" s="36">
        <f t="shared" ref="O7:O20" si="1">L7+M7+N7</f>
        <v>0</v>
      </c>
      <c r="P7" s="36">
        <f t="shared" ref="P7:P20" si="2">K7*O7</f>
        <v>0</v>
      </c>
    </row>
    <row r="8" spans="1:16" x14ac:dyDescent="0.25">
      <c r="A8" s="1">
        <v>3</v>
      </c>
      <c r="B8" s="71" t="str">
        <f>'Worksheet B - Gen'!B7</f>
        <v>N/A</v>
      </c>
      <c r="C8" s="71" t="e">
        <f>'Worksheet B - Gen'!C7</f>
        <v>#N/A</v>
      </c>
      <c r="D8" s="22"/>
      <c r="E8" s="70" t="e">
        <f>IF('Worksheet A'!D6=0,"N/A",'Worksheet A'!D6)</f>
        <v>#N/A</v>
      </c>
      <c r="F8" s="22"/>
      <c r="G8" s="36" t="e">
        <f>VLOOKUP(F8,'Country Code List'!$A$5:$B$262,2,FALSE)</f>
        <v>#N/A</v>
      </c>
      <c r="H8" s="22"/>
      <c r="I8" s="22"/>
      <c r="J8" s="22"/>
      <c r="K8" s="37">
        <f t="shared" si="0"/>
        <v>0</v>
      </c>
      <c r="L8" s="22"/>
      <c r="M8" s="22"/>
      <c r="N8" s="22"/>
      <c r="O8" s="36">
        <f t="shared" si="1"/>
        <v>0</v>
      </c>
      <c r="P8" s="36">
        <f t="shared" si="2"/>
        <v>0</v>
      </c>
    </row>
    <row r="9" spans="1:16" x14ac:dyDescent="0.25">
      <c r="A9" s="1">
        <v>4</v>
      </c>
      <c r="B9" s="71" t="str">
        <f>'Worksheet B - Gen'!B8</f>
        <v>N/A</v>
      </c>
      <c r="C9" s="71" t="e">
        <f>'Worksheet B - Gen'!C8</f>
        <v>#N/A</v>
      </c>
      <c r="D9" s="22"/>
      <c r="E9" s="70" t="e">
        <f>IF('Worksheet A'!D7=0,"N/A",'Worksheet A'!D7)</f>
        <v>#N/A</v>
      </c>
      <c r="F9" s="22"/>
      <c r="G9" s="36" t="e">
        <f>VLOOKUP(F9,'Country Code List'!$A$5:$B$262,2,FALSE)</f>
        <v>#N/A</v>
      </c>
      <c r="H9" s="22"/>
      <c r="I9" s="22"/>
      <c r="J9" s="22"/>
      <c r="K9" s="37">
        <f t="shared" si="0"/>
        <v>0</v>
      </c>
      <c r="L9" s="22"/>
      <c r="M9" s="22"/>
      <c r="N9" s="22"/>
      <c r="O9" s="36">
        <f t="shared" si="1"/>
        <v>0</v>
      </c>
      <c r="P9" s="36">
        <f t="shared" si="2"/>
        <v>0</v>
      </c>
    </row>
    <row r="10" spans="1:16" x14ac:dyDescent="0.25">
      <c r="A10" s="1">
        <v>5</v>
      </c>
      <c r="B10" s="71" t="str">
        <f>'Worksheet B - Gen'!B9</f>
        <v>N/A</v>
      </c>
      <c r="C10" s="71" t="e">
        <f>'Worksheet B - Gen'!C9</f>
        <v>#N/A</v>
      </c>
      <c r="D10" s="22"/>
      <c r="E10" s="70" t="e">
        <f>IF('Worksheet A'!D8=0,"N/A",'Worksheet A'!D8)</f>
        <v>#N/A</v>
      </c>
      <c r="F10" s="22"/>
      <c r="G10" s="36" t="e">
        <f>VLOOKUP(F10,'Country Code List'!$A$5:$B$262,2,FALSE)</f>
        <v>#N/A</v>
      </c>
      <c r="H10" s="22"/>
      <c r="I10" s="22"/>
      <c r="J10" s="22"/>
      <c r="K10" s="37">
        <f t="shared" si="0"/>
        <v>0</v>
      </c>
      <c r="L10" s="22"/>
      <c r="M10" s="22"/>
      <c r="N10" s="22"/>
      <c r="O10" s="36">
        <f t="shared" si="1"/>
        <v>0</v>
      </c>
      <c r="P10" s="36">
        <f t="shared" si="2"/>
        <v>0</v>
      </c>
    </row>
    <row r="11" spans="1:16" x14ac:dyDescent="0.25">
      <c r="A11" s="1">
        <v>6</v>
      </c>
      <c r="B11" s="71" t="str">
        <f>'Worksheet B - Gen'!B10</f>
        <v>N/A</v>
      </c>
      <c r="C11" s="71" t="e">
        <f>'Worksheet B - Gen'!C10</f>
        <v>#N/A</v>
      </c>
      <c r="D11" s="22"/>
      <c r="E11" s="70" t="e">
        <f>IF('Worksheet A'!D9=0,"N/A",'Worksheet A'!D9)</f>
        <v>#N/A</v>
      </c>
      <c r="F11" s="22"/>
      <c r="G11" s="36" t="e">
        <f>VLOOKUP(F11,'Country Code List'!$A$5:$B$262,2,FALSE)</f>
        <v>#N/A</v>
      </c>
      <c r="H11" s="22"/>
      <c r="I11" s="22"/>
      <c r="J11" s="22"/>
      <c r="K11" s="37">
        <f t="shared" si="0"/>
        <v>0</v>
      </c>
      <c r="L11" s="22"/>
      <c r="M11" s="22"/>
      <c r="N11" s="22"/>
      <c r="O11" s="36">
        <f t="shared" si="1"/>
        <v>0</v>
      </c>
      <c r="P11" s="36">
        <f t="shared" si="2"/>
        <v>0</v>
      </c>
    </row>
    <row r="12" spans="1:16" x14ac:dyDescent="0.25">
      <c r="A12" s="1">
        <v>7</v>
      </c>
      <c r="B12" s="71" t="str">
        <f>'Worksheet B - Gen'!B11</f>
        <v>N/A</v>
      </c>
      <c r="C12" s="71" t="e">
        <f>'Worksheet B - Gen'!C11</f>
        <v>#N/A</v>
      </c>
      <c r="D12" s="22"/>
      <c r="E12" s="70" t="e">
        <f>IF('Worksheet A'!D10=0,"N/A",'Worksheet A'!D10)</f>
        <v>#N/A</v>
      </c>
      <c r="F12" s="22"/>
      <c r="G12" s="36" t="e">
        <f>VLOOKUP(F12,'Country Code List'!$A$5:$B$262,2,FALSE)</f>
        <v>#N/A</v>
      </c>
      <c r="H12" s="22"/>
      <c r="I12" s="22"/>
      <c r="J12" s="22"/>
      <c r="K12" s="37">
        <f t="shared" si="0"/>
        <v>0</v>
      </c>
      <c r="L12" s="22"/>
      <c r="M12" s="22"/>
      <c r="N12" s="22"/>
      <c r="O12" s="36">
        <f t="shared" si="1"/>
        <v>0</v>
      </c>
      <c r="P12" s="36">
        <f t="shared" si="2"/>
        <v>0</v>
      </c>
    </row>
    <row r="13" spans="1:16" x14ac:dyDescent="0.25">
      <c r="A13" s="1">
        <v>8</v>
      </c>
      <c r="B13" s="71" t="str">
        <f>'Worksheet B - Gen'!B12</f>
        <v>N/A</v>
      </c>
      <c r="C13" s="71" t="e">
        <f>'Worksheet B - Gen'!C12</f>
        <v>#N/A</v>
      </c>
      <c r="D13" s="22"/>
      <c r="E13" s="70" t="e">
        <f>IF('Worksheet A'!D11=0,"N/A",'Worksheet A'!D11)</f>
        <v>#N/A</v>
      </c>
      <c r="F13" s="22"/>
      <c r="G13" s="36" t="e">
        <f>VLOOKUP(F13,'Country Code List'!$A$5:$B$262,2,FALSE)</f>
        <v>#N/A</v>
      </c>
      <c r="H13" s="22"/>
      <c r="I13" s="22"/>
      <c r="J13" s="22"/>
      <c r="K13" s="37">
        <f t="shared" si="0"/>
        <v>0</v>
      </c>
      <c r="L13" s="22"/>
      <c r="M13" s="22"/>
      <c r="N13" s="22"/>
      <c r="O13" s="36">
        <f t="shared" si="1"/>
        <v>0</v>
      </c>
      <c r="P13" s="36">
        <f t="shared" si="2"/>
        <v>0</v>
      </c>
    </row>
    <row r="14" spans="1:16" x14ac:dyDescent="0.25">
      <c r="A14" s="1">
        <v>9</v>
      </c>
      <c r="B14" s="71" t="str">
        <f>'Worksheet B - Gen'!B13</f>
        <v>N/A</v>
      </c>
      <c r="C14" s="71" t="e">
        <f>'Worksheet B - Gen'!C13</f>
        <v>#N/A</v>
      </c>
      <c r="D14" s="22"/>
      <c r="E14" s="70" t="e">
        <f>IF('Worksheet A'!D12=0,"N/A",'Worksheet A'!D12)</f>
        <v>#N/A</v>
      </c>
      <c r="F14" s="22"/>
      <c r="G14" s="36" t="e">
        <f>VLOOKUP(F14,'Country Code List'!$A$5:$B$262,2,FALSE)</f>
        <v>#N/A</v>
      </c>
      <c r="H14" s="22"/>
      <c r="I14" s="22"/>
      <c r="J14" s="22"/>
      <c r="K14" s="37">
        <f t="shared" si="0"/>
        <v>0</v>
      </c>
      <c r="L14" s="22"/>
      <c r="M14" s="22"/>
      <c r="N14" s="22"/>
      <c r="O14" s="36">
        <f t="shared" si="1"/>
        <v>0</v>
      </c>
      <c r="P14" s="36">
        <f t="shared" si="2"/>
        <v>0</v>
      </c>
    </row>
    <row r="15" spans="1:16" x14ac:dyDescent="0.25">
      <c r="A15" s="1">
        <v>10</v>
      </c>
      <c r="B15" s="71" t="str">
        <f>'Worksheet B - Gen'!B14</f>
        <v>N/A</v>
      </c>
      <c r="C15" s="71" t="e">
        <f>'Worksheet B - Gen'!C14</f>
        <v>#N/A</v>
      </c>
      <c r="D15" s="22"/>
      <c r="E15" s="70" t="e">
        <f>IF('Worksheet A'!D13=0,"N/A",'Worksheet A'!D13)</f>
        <v>#N/A</v>
      </c>
      <c r="F15" s="22"/>
      <c r="G15" s="36" t="e">
        <f>VLOOKUP(F15,'Country Code List'!$A$5:$B$262,2,FALSE)</f>
        <v>#N/A</v>
      </c>
      <c r="H15" s="22"/>
      <c r="I15" s="22"/>
      <c r="J15" s="22"/>
      <c r="K15" s="37">
        <f t="shared" si="0"/>
        <v>0</v>
      </c>
      <c r="L15" s="22"/>
      <c r="M15" s="22"/>
      <c r="N15" s="22"/>
      <c r="O15" s="36">
        <f t="shared" si="1"/>
        <v>0</v>
      </c>
      <c r="P15" s="36">
        <f t="shared" si="2"/>
        <v>0</v>
      </c>
    </row>
    <row r="16" spans="1:16" x14ac:dyDescent="0.25">
      <c r="A16" s="1">
        <v>11</v>
      </c>
      <c r="B16" s="71" t="str">
        <f>'Worksheet B - Gen'!B15</f>
        <v>N/A</v>
      </c>
      <c r="C16" s="71" t="e">
        <f>'Worksheet B - Gen'!C15</f>
        <v>#N/A</v>
      </c>
      <c r="D16" s="22"/>
      <c r="E16" s="70" t="e">
        <f>IF('Worksheet A'!D14=0,"N/A",'Worksheet A'!D14)</f>
        <v>#N/A</v>
      </c>
      <c r="F16" s="22"/>
      <c r="G16" s="36" t="e">
        <f>VLOOKUP(F16,'Country Code List'!$A$5:$B$262,2,FALSE)</f>
        <v>#N/A</v>
      </c>
      <c r="H16" s="22"/>
      <c r="I16" s="22"/>
      <c r="J16" s="22"/>
      <c r="K16" s="37">
        <f t="shared" si="0"/>
        <v>0</v>
      </c>
      <c r="L16" s="22"/>
      <c r="M16" s="22"/>
      <c r="N16" s="22"/>
      <c r="O16" s="36">
        <f t="shared" si="1"/>
        <v>0</v>
      </c>
      <c r="P16" s="36">
        <f t="shared" si="2"/>
        <v>0</v>
      </c>
    </row>
    <row r="17" spans="1:16" x14ac:dyDescent="0.25">
      <c r="A17" s="1">
        <v>12</v>
      </c>
      <c r="B17" s="71" t="str">
        <f>'Worksheet B - Gen'!B16</f>
        <v>N/A</v>
      </c>
      <c r="C17" s="71" t="e">
        <f>'Worksheet B - Gen'!C16</f>
        <v>#N/A</v>
      </c>
      <c r="D17" s="22"/>
      <c r="E17" s="70" t="e">
        <f>IF('Worksheet A'!D15=0,"N/A",'Worksheet A'!D15)</f>
        <v>#N/A</v>
      </c>
      <c r="F17" s="22"/>
      <c r="G17" s="36" t="e">
        <f>VLOOKUP(F17,'Country Code List'!$A$5:$B$262,2,FALSE)</f>
        <v>#N/A</v>
      </c>
      <c r="H17" s="22"/>
      <c r="I17" s="22"/>
      <c r="J17" s="22"/>
      <c r="K17" s="37">
        <f t="shared" si="0"/>
        <v>0</v>
      </c>
      <c r="L17" s="22"/>
      <c r="M17" s="22"/>
      <c r="N17" s="22"/>
      <c r="O17" s="36">
        <f t="shared" si="1"/>
        <v>0</v>
      </c>
      <c r="P17" s="36">
        <f t="shared" si="2"/>
        <v>0</v>
      </c>
    </row>
    <row r="18" spans="1:16" x14ac:dyDescent="0.25">
      <c r="A18" s="1">
        <v>13</v>
      </c>
      <c r="B18" s="71" t="str">
        <f>'Worksheet B - Gen'!B17</f>
        <v>N/A</v>
      </c>
      <c r="C18" s="71" t="e">
        <f>'Worksheet B - Gen'!C17</f>
        <v>#N/A</v>
      </c>
      <c r="D18" s="22"/>
      <c r="E18" s="70" t="e">
        <f>IF('Worksheet A'!D16=0,"N/A",'Worksheet A'!D16)</f>
        <v>#N/A</v>
      </c>
      <c r="F18" s="22"/>
      <c r="G18" s="36" t="e">
        <f>VLOOKUP(F18,'Country Code List'!$A$5:$B$262,2,FALSE)</f>
        <v>#N/A</v>
      </c>
      <c r="H18" s="22"/>
      <c r="I18" s="22"/>
      <c r="J18" s="22"/>
      <c r="K18" s="37">
        <f t="shared" si="0"/>
        <v>0</v>
      </c>
      <c r="L18" s="22"/>
      <c r="M18" s="22"/>
      <c r="N18" s="22"/>
      <c r="O18" s="36">
        <f t="shared" si="1"/>
        <v>0</v>
      </c>
      <c r="P18" s="36">
        <f t="shared" si="2"/>
        <v>0</v>
      </c>
    </row>
    <row r="19" spans="1:16" x14ac:dyDescent="0.25">
      <c r="A19" s="1">
        <v>14</v>
      </c>
      <c r="B19" s="71" t="str">
        <f>'Worksheet B - Gen'!B18</f>
        <v>N/A</v>
      </c>
      <c r="C19" s="71" t="e">
        <f>'Worksheet B - Gen'!C18</f>
        <v>#N/A</v>
      </c>
      <c r="D19" s="22"/>
      <c r="E19" s="70" t="e">
        <f>IF('Worksheet A'!D17=0,"N/A",'Worksheet A'!D17)</f>
        <v>#N/A</v>
      </c>
      <c r="F19" s="22"/>
      <c r="G19" s="36" t="e">
        <f>VLOOKUP(F19,'Country Code List'!$A$5:$B$262,2,FALSE)</f>
        <v>#N/A</v>
      </c>
      <c r="H19" s="22"/>
      <c r="I19" s="22"/>
      <c r="J19" s="22"/>
      <c r="K19" s="37">
        <f t="shared" si="0"/>
        <v>0</v>
      </c>
      <c r="L19" s="22"/>
      <c r="M19" s="22"/>
      <c r="N19" s="22"/>
      <c r="O19" s="36">
        <f t="shared" si="1"/>
        <v>0</v>
      </c>
      <c r="P19" s="36">
        <f t="shared" si="2"/>
        <v>0</v>
      </c>
    </row>
    <row r="20" spans="1:16" ht="15.75" thickBot="1" x14ac:dyDescent="0.3">
      <c r="A20" s="43">
        <v>15</v>
      </c>
      <c r="B20" s="42" t="str">
        <f>'Worksheet B - Gen'!B19</f>
        <v>N/A</v>
      </c>
      <c r="C20" s="71" t="e">
        <f>'Worksheet B - Gen'!C19</f>
        <v>#N/A</v>
      </c>
      <c r="D20" s="22"/>
      <c r="E20" s="70" t="e">
        <f>IF('Worksheet A'!D18=0,"N/A",'Worksheet A'!D18)</f>
        <v>#N/A</v>
      </c>
      <c r="F20" s="22"/>
      <c r="G20" s="36" t="e">
        <f>VLOOKUP(F20,'Country Code List'!$A$5:$B$262,2,FALSE)</f>
        <v>#N/A</v>
      </c>
      <c r="H20" s="41"/>
      <c r="I20" s="22"/>
      <c r="J20" s="22"/>
      <c r="K20" s="37">
        <f t="shared" si="0"/>
        <v>0</v>
      </c>
      <c r="L20" s="22"/>
      <c r="M20" s="22"/>
      <c r="N20" s="22"/>
      <c r="O20" s="36">
        <f t="shared" si="1"/>
        <v>0</v>
      </c>
      <c r="P20" s="42">
        <f t="shared" si="2"/>
        <v>0</v>
      </c>
    </row>
    <row r="21" spans="1:16" x14ac:dyDescent="0.25">
      <c r="A21" s="1">
        <v>16</v>
      </c>
      <c r="B21" s="1" t="s">
        <v>62</v>
      </c>
      <c r="C21" s="34"/>
      <c r="D21" s="34"/>
      <c r="E21" s="34"/>
      <c r="F21" s="34"/>
      <c r="G21" s="34"/>
      <c r="H21" s="40">
        <f>SUM(H6:H20)</f>
        <v>0</v>
      </c>
      <c r="I21" s="34"/>
      <c r="J21" s="34"/>
      <c r="K21" s="34"/>
      <c r="L21" s="34"/>
      <c r="M21" s="34"/>
      <c r="N21" s="34"/>
      <c r="O21" s="34"/>
      <c r="P21" s="40">
        <f>SUM(P6:P20)</f>
        <v>0</v>
      </c>
    </row>
  </sheetData>
  <mergeCells count="13">
    <mergeCell ref="P4:P5"/>
    <mergeCell ref="J4:J5"/>
    <mergeCell ref="K4:K5"/>
    <mergeCell ref="L4:L5"/>
    <mergeCell ref="M4:M5"/>
    <mergeCell ref="N4:N5"/>
    <mergeCell ref="O4:O5"/>
    <mergeCell ref="H4:I4"/>
    <mergeCell ref="B4:B5"/>
    <mergeCell ref="C4:C5"/>
    <mergeCell ref="D4:D5"/>
    <mergeCell ref="E4:E5"/>
    <mergeCell ref="F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28D303-EC30-46F5-826A-5FB738DE0D69}">
          <x14:formula1>
            <xm:f>'Country Code List'!$A$5:$A$262</xm:f>
          </x14:formula1>
          <xm:sqref>F6:F20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0078-4357-4572-B950-7CDC3D42D733}">
  <dimension ref="A1:D38"/>
  <sheetViews>
    <sheetView workbookViewId="0">
      <selection activeCell="D11" sqref="D11"/>
    </sheetView>
  </sheetViews>
  <sheetFormatPr defaultRowHeight="15" x14ac:dyDescent="0.25"/>
  <cols>
    <col min="1" max="1" width="12.42578125" style="51" customWidth="1"/>
    <col min="2" max="2" width="75.7109375" style="51" bestFit="1" customWidth="1"/>
    <col min="3" max="3" width="5" style="51" customWidth="1"/>
    <col min="4" max="4" width="16.140625" style="51" customWidth="1"/>
    <col min="5" max="16384" width="9.140625" style="51"/>
  </cols>
  <sheetData>
    <row r="1" spans="1:4" x14ac:dyDescent="0.25">
      <c r="A1" s="51" t="s">
        <v>950</v>
      </c>
      <c r="B1" s="1" t="s">
        <v>951</v>
      </c>
    </row>
    <row r="3" spans="1:4" x14ac:dyDescent="0.25">
      <c r="A3" s="1" t="s">
        <v>960</v>
      </c>
    </row>
    <row r="4" spans="1:4" x14ac:dyDescent="0.25">
      <c r="B4" s="1" t="s">
        <v>72</v>
      </c>
    </row>
    <row r="5" spans="1:4" x14ac:dyDescent="0.25">
      <c r="B5" s="51" t="s">
        <v>989</v>
      </c>
    </row>
    <row r="6" spans="1:4" x14ac:dyDescent="0.25">
      <c r="D6" s="35" t="s">
        <v>7</v>
      </c>
    </row>
    <row r="7" spans="1:4" x14ac:dyDescent="0.25">
      <c r="A7" s="1">
        <v>1</v>
      </c>
      <c r="B7" s="1" t="s">
        <v>961</v>
      </c>
      <c r="C7" s="1">
        <v>1</v>
      </c>
      <c r="D7" s="54">
        <f>'Worksheet G - 901j'!H21</f>
        <v>0</v>
      </c>
    </row>
    <row r="8" spans="1:4" x14ac:dyDescent="0.25">
      <c r="A8" s="1">
        <v>2</v>
      </c>
      <c r="B8" s="1" t="s">
        <v>962</v>
      </c>
      <c r="C8" s="1">
        <v>2</v>
      </c>
      <c r="D8" s="22"/>
    </row>
    <row r="9" spans="1:4" x14ac:dyDescent="0.25">
      <c r="A9" s="130">
        <v>3</v>
      </c>
      <c r="B9" s="1" t="s">
        <v>963</v>
      </c>
      <c r="C9" s="139">
        <v>3</v>
      </c>
      <c r="D9" s="133">
        <f>SUM(D7:D8)</f>
        <v>0</v>
      </c>
    </row>
    <row r="10" spans="1:4" x14ac:dyDescent="0.25">
      <c r="A10" s="130"/>
      <c r="B10" s="51" t="s">
        <v>964</v>
      </c>
      <c r="C10" s="139"/>
      <c r="D10" s="133"/>
    </row>
    <row r="11" spans="1:4" ht="30" x14ac:dyDescent="0.25">
      <c r="A11" s="1">
        <v>4</v>
      </c>
      <c r="B11" s="67" t="s">
        <v>965</v>
      </c>
      <c r="C11" s="1">
        <v>4</v>
      </c>
      <c r="D11" s="22"/>
    </row>
    <row r="12" spans="1:4" ht="30" x14ac:dyDescent="0.25">
      <c r="A12" s="1">
        <v>5</v>
      </c>
      <c r="B12" s="67" t="s">
        <v>966</v>
      </c>
      <c r="C12" s="1">
        <v>5</v>
      </c>
      <c r="D12" s="22"/>
    </row>
    <row r="13" spans="1:4" x14ac:dyDescent="0.25">
      <c r="A13" s="130">
        <v>6</v>
      </c>
      <c r="B13" s="1" t="s">
        <v>967</v>
      </c>
      <c r="C13" s="139">
        <v>6</v>
      </c>
      <c r="D13" s="133">
        <f>SUM(D11:D12)</f>
        <v>0</v>
      </c>
    </row>
    <row r="14" spans="1:4" x14ac:dyDescent="0.25">
      <c r="A14" s="130"/>
      <c r="B14" s="51" t="s">
        <v>968</v>
      </c>
      <c r="C14" s="139"/>
      <c r="D14" s="133"/>
    </row>
    <row r="15" spans="1:4" x14ac:dyDescent="0.25">
      <c r="A15" s="130">
        <v>7</v>
      </c>
      <c r="B15" s="1" t="s">
        <v>969</v>
      </c>
      <c r="C15" s="139">
        <v>7</v>
      </c>
      <c r="D15" s="133">
        <f>'Worksheet G - 901j'!P21</f>
        <v>0</v>
      </c>
    </row>
    <row r="16" spans="1:4" x14ac:dyDescent="0.25">
      <c r="A16" s="130"/>
      <c r="B16" s="51" t="s">
        <v>970</v>
      </c>
      <c r="C16" s="139"/>
      <c r="D16" s="133"/>
    </row>
    <row r="17" spans="1:4" x14ac:dyDescent="0.25">
      <c r="A17" s="138">
        <v>8</v>
      </c>
      <c r="B17" s="1" t="s">
        <v>971</v>
      </c>
      <c r="C17" s="139">
        <v>8</v>
      </c>
      <c r="D17" s="133" t="e">
        <f>D37</f>
        <v>#DIV/0!</v>
      </c>
    </row>
    <row r="18" spans="1:4" x14ac:dyDescent="0.25">
      <c r="A18" s="138"/>
      <c r="B18" s="51" t="s">
        <v>972</v>
      </c>
      <c r="C18" s="139"/>
      <c r="D18" s="133"/>
    </row>
    <row r="19" spans="1:4" x14ac:dyDescent="0.25">
      <c r="A19" s="1">
        <v>9</v>
      </c>
      <c r="B19" s="51" t="s">
        <v>973</v>
      </c>
      <c r="C19" s="1">
        <v>9</v>
      </c>
      <c r="D19" s="54" t="e">
        <f>D15*D17</f>
        <v>#DIV/0!</v>
      </c>
    </row>
    <row r="20" spans="1:4" x14ac:dyDescent="0.25">
      <c r="A20" s="1"/>
      <c r="C20" s="1"/>
    </row>
    <row r="21" spans="1:4" x14ac:dyDescent="0.25">
      <c r="A21" s="1" t="s">
        <v>959</v>
      </c>
      <c r="C21" s="1"/>
    </row>
    <row r="22" spans="1:4" x14ac:dyDescent="0.25">
      <c r="A22" s="1"/>
      <c r="B22" s="1" t="s">
        <v>958</v>
      </c>
      <c r="C22" s="1"/>
      <c r="D22" s="35" t="s">
        <v>7</v>
      </c>
    </row>
    <row r="23" spans="1:4" x14ac:dyDescent="0.25">
      <c r="A23" s="130">
        <v>10</v>
      </c>
      <c r="B23" s="1" t="s">
        <v>974</v>
      </c>
      <c r="C23" s="139">
        <v>10</v>
      </c>
      <c r="D23" s="129">
        <f>'Worksheet 1'!D21</f>
        <v>0</v>
      </c>
    </row>
    <row r="24" spans="1:4" x14ac:dyDescent="0.25">
      <c r="A24" s="130"/>
      <c r="B24" s="51" t="s">
        <v>975</v>
      </c>
      <c r="C24" s="139"/>
      <c r="D24" s="133"/>
    </row>
    <row r="25" spans="1:4" x14ac:dyDescent="0.25">
      <c r="A25" s="130">
        <v>11</v>
      </c>
      <c r="B25" s="1" t="s">
        <v>976</v>
      </c>
      <c r="C25" s="139">
        <v>11</v>
      </c>
      <c r="D25" s="129">
        <f>'Worksheet 1'!D21+'Worksheet 1'!D16</f>
        <v>0</v>
      </c>
    </row>
    <row r="26" spans="1:4" x14ac:dyDescent="0.25">
      <c r="A26" s="130"/>
      <c r="B26" s="51" t="s">
        <v>977</v>
      </c>
      <c r="C26" s="139"/>
      <c r="D26" s="133"/>
    </row>
    <row r="27" spans="1:4" x14ac:dyDescent="0.25">
      <c r="A27" s="1">
        <v>12</v>
      </c>
      <c r="B27" s="51" t="s">
        <v>978</v>
      </c>
      <c r="C27" s="1">
        <v>12</v>
      </c>
      <c r="D27" s="54" t="e">
        <f>D23/D25</f>
        <v>#DIV/0!</v>
      </c>
    </row>
    <row r="28" spans="1:4" ht="30" x14ac:dyDescent="0.25">
      <c r="A28" s="130">
        <v>13</v>
      </c>
      <c r="B28" s="67" t="s">
        <v>979</v>
      </c>
      <c r="C28" s="139">
        <v>13</v>
      </c>
      <c r="D28" s="133" t="e">
        <f>D27*0.771</f>
        <v>#DIV/0!</v>
      </c>
    </row>
    <row r="29" spans="1:4" x14ac:dyDescent="0.25">
      <c r="A29" s="130"/>
      <c r="B29" s="51" t="s">
        <v>980</v>
      </c>
      <c r="C29" s="139"/>
      <c r="D29" s="133"/>
    </row>
    <row r="30" spans="1:4" x14ac:dyDescent="0.25">
      <c r="A30" s="130">
        <v>14</v>
      </c>
      <c r="B30" s="1" t="s">
        <v>981</v>
      </c>
      <c r="C30" s="139">
        <v>14</v>
      </c>
      <c r="D30" s="129">
        <f>'Worksheet 1'!D16</f>
        <v>0</v>
      </c>
    </row>
    <row r="31" spans="1:4" x14ac:dyDescent="0.25">
      <c r="A31" s="130"/>
      <c r="B31" s="51" t="s">
        <v>982</v>
      </c>
      <c r="C31" s="139"/>
      <c r="D31" s="133"/>
    </row>
    <row r="32" spans="1:4" x14ac:dyDescent="0.25">
      <c r="A32" s="130">
        <v>15</v>
      </c>
      <c r="B32" s="1" t="s">
        <v>976</v>
      </c>
      <c r="C32" s="139">
        <v>15</v>
      </c>
      <c r="D32" s="129">
        <f>'Worksheet 1'!D21+'Worksheet 1'!D16</f>
        <v>0</v>
      </c>
    </row>
    <row r="33" spans="1:4" x14ac:dyDescent="0.25">
      <c r="A33" s="130"/>
      <c r="B33" s="51" t="s">
        <v>977</v>
      </c>
      <c r="C33" s="139"/>
      <c r="D33" s="133"/>
    </row>
    <row r="34" spans="1:4" x14ac:dyDescent="0.25">
      <c r="A34" s="1">
        <v>16</v>
      </c>
      <c r="B34" s="51" t="s">
        <v>983</v>
      </c>
      <c r="C34" s="1">
        <v>16</v>
      </c>
      <c r="D34" s="54" t="e">
        <f>D30/D32</f>
        <v>#DIV/0!</v>
      </c>
    </row>
    <row r="35" spans="1:4" ht="30" x14ac:dyDescent="0.25">
      <c r="A35" s="130">
        <v>17</v>
      </c>
      <c r="B35" s="67" t="s">
        <v>984</v>
      </c>
      <c r="C35" s="139">
        <v>17</v>
      </c>
      <c r="D35" s="133" t="e">
        <f>D34*0.557</f>
        <v>#DIV/0!</v>
      </c>
    </row>
    <row r="36" spans="1:4" x14ac:dyDescent="0.25">
      <c r="A36" s="130"/>
      <c r="B36" s="51" t="s">
        <v>985</v>
      </c>
      <c r="C36" s="139"/>
      <c r="D36" s="133"/>
    </row>
    <row r="37" spans="1:4" x14ac:dyDescent="0.25">
      <c r="A37" s="130">
        <v>18</v>
      </c>
      <c r="B37" s="1" t="s">
        <v>986</v>
      </c>
      <c r="C37" s="139">
        <v>18</v>
      </c>
      <c r="D37" s="133" t="e">
        <f>D28+D35</f>
        <v>#DIV/0!</v>
      </c>
    </row>
    <row r="38" spans="1:4" x14ac:dyDescent="0.25">
      <c r="A38" s="130"/>
      <c r="B38" s="51" t="s">
        <v>987</v>
      </c>
      <c r="C38" s="139"/>
      <c r="D38" s="133"/>
    </row>
  </sheetData>
  <mergeCells count="33">
    <mergeCell ref="A37:A38"/>
    <mergeCell ref="C37:C38"/>
    <mergeCell ref="D37:D38"/>
    <mergeCell ref="A32:A33"/>
    <mergeCell ref="C32:C33"/>
    <mergeCell ref="D32:D33"/>
    <mergeCell ref="A35:A36"/>
    <mergeCell ref="C35:C36"/>
    <mergeCell ref="D35:D36"/>
    <mergeCell ref="A28:A29"/>
    <mergeCell ref="C28:C29"/>
    <mergeCell ref="D28:D29"/>
    <mergeCell ref="A30:A31"/>
    <mergeCell ref="C30:C31"/>
    <mergeCell ref="D30:D31"/>
    <mergeCell ref="A23:A24"/>
    <mergeCell ref="C23:C24"/>
    <mergeCell ref="D23:D24"/>
    <mergeCell ref="A25:A26"/>
    <mergeCell ref="C25:C26"/>
    <mergeCell ref="D25:D26"/>
    <mergeCell ref="A15:A16"/>
    <mergeCell ref="C15:C16"/>
    <mergeCell ref="D15:D16"/>
    <mergeCell ref="A17:A18"/>
    <mergeCell ref="C17:C18"/>
    <mergeCell ref="D17:D18"/>
    <mergeCell ref="A9:A10"/>
    <mergeCell ref="C9:C10"/>
    <mergeCell ref="D9:D10"/>
    <mergeCell ref="A13:A14"/>
    <mergeCell ref="C13:C14"/>
    <mergeCell ref="D13:D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CB21-0B00-4103-80B9-194A0C48F3FC}">
  <dimension ref="A1:L19"/>
  <sheetViews>
    <sheetView workbookViewId="0">
      <selection activeCell="L5" sqref="L5:L19"/>
    </sheetView>
  </sheetViews>
  <sheetFormatPr defaultRowHeight="15" x14ac:dyDescent="0.25"/>
  <cols>
    <col min="1" max="1" width="12.28515625" bestFit="1" customWidth="1"/>
    <col min="2" max="2" width="40.85546875" customWidth="1"/>
    <col min="3" max="3" width="18.42578125" customWidth="1"/>
    <col min="4" max="4" width="14.7109375" customWidth="1"/>
    <col min="5" max="5" width="13.7109375" customWidth="1"/>
    <col min="6" max="6" width="18.7109375" customWidth="1"/>
    <col min="7" max="7" width="18" customWidth="1"/>
    <col min="8" max="8" width="24.28515625" customWidth="1"/>
    <col min="9" max="9" width="24.5703125" customWidth="1"/>
    <col min="10" max="10" width="23.7109375" customWidth="1"/>
    <col min="11" max="12" width="22.85546875" customWidth="1"/>
  </cols>
  <sheetData>
    <row r="1" spans="1:12" x14ac:dyDescent="0.25">
      <c r="A1" t="s">
        <v>69</v>
      </c>
      <c r="B1" s="1" t="s">
        <v>71</v>
      </c>
    </row>
    <row r="2" spans="1:12" x14ac:dyDescent="0.25">
      <c r="B2" t="s">
        <v>72</v>
      </c>
    </row>
    <row r="3" spans="1:12" x14ac:dyDescent="0.25">
      <c r="B3" t="s">
        <v>122</v>
      </c>
    </row>
    <row r="4" spans="1:12" ht="120" x14ac:dyDescent="0.25">
      <c r="B4" s="25" t="s">
        <v>57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77</v>
      </c>
      <c r="H4" s="25" t="s">
        <v>78</v>
      </c>
      <c r="I4" s="25" t="s">
        <v>79</v>
      </c>
      <c r="J4" s="25" t="s">
        <v>80</v>
      </c>
      <c r="K4" s="25" t="s">
        <v>81</v>
      </c>
      <c r="L4" s="25" t="s">
        <v>82</v>
      </c>
    </row>
    <row r="5" spans="1:12" x14ac:dyDescent="0.25">
      <c r="A5" s="1">
        <v>1</v>
      </c>
      <c r="B5" s="74" t="str">
        <f>IF(Inputs!K7="DFIC",Inputs!B7,"N/A")</f>
        <v>N/A</v>
      </c>
      <c r="C5" s="74" t="e">
        <f>VLOOKUP(B5,Inputs!$B$7:$M$21,2,FALSE)</f>
        <v>#N/A</v>
      </c>
      <c r="D5" s="92" t="str">
        <f>IF(B5&lt;&gt;"N/A",Inputs!V34,"N/A")</f>
        <v>N/A</v>
      </c>
      <c r="E5" s="90" t="str">
        <f>IF(Inputs!C34="YES","X","")</f>
        <v/>
      </c>
      <c r="F5" s="79" t="str">
        <f>IF(B5&lt;&gt;"N/A",Inputs!W34,"N/A")</f>
        <v>N/A</v>
      </c>
      <c r="G5" s="79" t="str">
        <f>IF(B5&lt;&gt;"N/A",Inputs!X34,"N/A")</f>
        <v>N/A</v>
      </c>
      <c r="H5" s="79" t="str">
        <f>IFERROR(D5-(F5+G5),"N/A")</f>
        <v>N/A</v>
      </c>
      <c r="I5" s="79" t="str">
        <f>IF(B5&lt;&gt;"N/A",Inputs!Y34,"N/A")</f>
        <v>N/A</v>
      </c>
      <c r="J5" s="79" t="str">
        <f>IF(B5&lt;&gt;"N/A",Inputs!Z34,"N/A")</f>
        <v>N/A</v>
      </c>
      <c r="K5" s="92" t="str">
        <f>IF(B5&lt;&gt;"N/A",Inputs!AA34,"N/A")</f>
        <v>N/A</v>
      </c>
      <c r="L5" s="79" t="str">
        <f>IFERROR(I5-(J5+K5),"N/A")</f>
        <v>N/A</v>
      </c>
    </row>
    <row r="6" spans="1:12" x14ac:dyDescent="0.25">
      <c r="A6" s="1">
        <v>2</v>
      </c>
      <c r="B6" s="74" t="str">
        <f>IF(Inputs!K8="DFIC",Inputs!B8,"N/A")</f>
        <v>N/A</v>
      </c>
      <c r="C6" s="74" t="e">
        <f>VLOOKUP(B6,Inputs!$B$7:$M$21,2,FALSE)</f>
        <v>#N/A</v>
      </c>
      <c r="D6" s="92" t="str">
        <f>IF(B6&lt;&gt;"N/A",Inputs!V35,"N/A")</f>
        <v>N/A</v>
      </c>
      <c r="E6" s="90" t="str">
        <f>IF(Inputs!C35="YES","X","")</f>
        <v/>
      </c>
      <c r="F6" s="79" t="str">
        <f>IF(B6&lt;&gt;"N/A",Inputs!W35,"N/A")</f>
        <v>N/A</v>
      </c>
      <c r="G6" s="79" t="str">
        <f>IF(B6&lt;&gt;"N/A",Inputs!X35,"N/A")</f>
        <v>N/A</v>
      </c>
      <c r="H6" s="79" t="str">
        <f t="shared" ref="H6:H19" si="0">IFERROR(D6-(F6+G6),"N/A")</f>
        <v>N/A</v>
      </c>
      <c r="I6" s="79" t="str">
        <f>IF(B6&lt;&gt;"N/A",Inputs!Y35,"N/A")</f>
        <v>N/A</v>
      </c>
      <c r="J6" s="79" t="str">
        <f>IF(B6&lt;&gt;"N/A",Inputs!Z35,"N/A")</f>
        <v>N/A</v>
      </c>
      <c r="K6" s="92" t="str">
        <f>IF(B6&lt;&gt;"N/A",Inputs!AA35,"N/A")</f>
        <v>N/A</v>
      </c>
      <c r="L6" s="79" t="str">
        <f t="shared" ref="L6:L19" si="1">IFERROR(I6-(J6+K6),"N/A")</f>
        <v>N/A</v>
      </c>
    </row>
    <row r="7" spans="1:12" x14ac:dyDescent="0.25">
      <c r="A7" s="1">
        <v>3</v>
      </c>
      <c r="B7" s="74" t="str">
        <f>IF(Inputs!K9="DFIC",Inputs!B9,"N/A")</f>
        <v>N/A</v>
      </c>
      <c r="C7" s="74" t="e">
        <f>VLOOKUP(B7,Inputs!$B$7:$M$21,2,FALSE)</f>
        <v>#N/A</v>
      </c>
      <c r="D7" s="92" t="str">
        <f>IF(B7&lt;&gt;"N/A",Inputs!V36,"N/A")</f>
        <v>N/A</v>
      </c>
      <c r="E7" s="90" t="str">
        <f>IF(Inputs!C36="YES","X","")</f>
        <v/>
      </c>
      <c r="F7" s="79" t="str">
        <f>IF(B7&lt;&gt;"N/A",Inputs!W36,"N/A")</f>
        <v>N/A</v>
      </c>
      <c r="G7" s="79" t="str">
        <f>IF(B7&lt;&gt;"N/A",Inputs!X36,"N/A")</f>
        <v>N/A</v>
      </c>
      <c r="H7" s="79" t="str">
        <f t="shared" si="0"/>
        <v>N/A</v>
      </c>
      <c r="I7" s="79" t="str">
        <f>IF(B7&lt;&gt;"N/A",Inputs!Y36,"N/A")</f>
        <v>N/A</v>
      </c>
      <c r="J7" s="79" t="str">
        <f>IF(B7&lt;&gt;"N/A",Inputs!Z36,"N/A")</f>
        <v>N/A</v>
      </c>
      <c r="K7" s="92" t="str">
        <f>IF(B7&lt;&gt;"N/A",Inputs!AA36,"N/A")</f>
        <v>N/A</v>
      </c>
      <c r="L7" s="79" t="str">
        <f t="shared" si="1"/>
        <v>N/A</v>
      </c>
    </row>
    <row r="8" spans="1:12" x14ac:dyDescent="0.25">
      <c r="A8" s="1">
        <v>4</v>
      </c>
      <c r="B8" s="74" t="str">
        <f>IF(Inputs!K10="DFIC",Inputs!B10,"N/A")</f>
        <v>N/A</v>
      </c>
      <c r="C8" s="74" t="e">
        <f>VLOOKUP(B8,Inputs!$B$7:$M$21,2,FALSE)</f>
        <v>#N/A</v>
      </c>
      <c r="D8" s="92" t="str">
        <f>IF(B8&lt;&gt;"N/A",Inputs!V37,"N/A")</f>
        <v>N/A</v>
      </c>
      <c r="E8" s="90" t="str">
        <f>IF(Inputs!C37="YES","X","")</f>
        <v/>
      </c>
      <c r="F8" s="79" t="str">
        <f>IF(B8&lt;&gt;"N/A",Inputs!W37,"N/A")</f>
        <v>N/A</v>
      </c>
      <c r="G8" s="79" t="str">
        <f>IF(B8&lt;&gt;"N/A",Inputs!X37,"N/A")</f>
        <v>N/A</v>
      </c>
      <c r="H8" s="79" t="str">
        <f t="shared" si="0"/>
        <v>N/A</v>
      </c>
      <c r="I8" s="79" t="str">
        <f>IF(B8&lt;&gt;"N/A",Inputs!Y37,"N/A")</f>
        <v>N/A</v>
      </c>
      <c r="J8" s="79" t="str">
        <f>IF(B8&lt;&gt;"N/A",Inputs!Z37,"N/A")</f>
        <v>N/A</v>
      </c>
      <c r="K8" s="92" t="str">
        <f>IF(B8&lt;&gt;"N/A",Inputs!AA37,"N/A")</f>
        <v>N/A</v>
      </c>
      <c r="L8" s="79" t="str">
        <f t="shared" si="1"/>
        <v>N/A</v>
      </c>
    </row>
    <row r="9" spans="1:12" x14ac:dyDescent="0.25">
      <c r="A9" s="1">
        <v>5</v>
      </c>
      <c r="B9" s="74" t="str">
        <f>IF(Inputs!K11="DFIC",Inputs!B11,"N/A")</f>
        <v>N/A</v>
      </c>
      <c r="C9" s="74" t="e">
        <f>VLOOKUP(B9,Inputs!$B$7:$M$21,2,FALSE)</f>
        <v>#N/A</v>
      </c>
      <c r="D9" s="92" t="str">
        <f>IF(B9&lt;&gt;"N/A",Inputs!V38,"N/A")</f>
        <v>N/A</v>
      </c>
      <c r="E9" s="90" t="str">
        <f>IF(Inputs!C38="YES","X","")</f>
        <v/>
      </c>
      <c r="F9" s="79" t="str">
        <f>IF(B9&lt;&gt;"N/A",Inputs!W38,"N/A")</f>
        <v>N/A</v>
      </c>
      <c r="G9" s="79" t="str">
        <f>IF(B9&lt;&gt;"N/A",Inputs!X38,"N/A")</f>
        <v>N/A</v>
      </c>
      <c r="H9" s="79" t="str">
        <f t="shared" si="0"/>
        <v>N/A</v>
      </c>
      <c r="I9" s="79" t="str">
        <f>IF(B9&lt;&gt;"N/A",Inputs!Y38,"N/A")</f>
        <v>N/A</v>
      </c>
      <c r="J9" s="79" t="str">
        <f>IF(B9&lt;&gt;"N/A",Inputs!Z38,"N/A")</f>
        <v>N/A</v>
      </c>
      <c r="K9" s="92" t="str">
        <f>IF(B9&lt;&gt;"N/A",Inputs!AA38,"N/A")</f>
        <v>N/A</v>
      </c>
      <c r="L9" s="79" t="str">
        <f t="shared" si="1"/>
        <v>N/A</v>
      </c>
    </row>
    <row r="10" spans="1:12" x14ac:dyDescent="0.25">
      <c r="A10" s="1">
        <v>6</v>
      </c>
      <c r="B10" s="74" t="str">
        <f>IF(Inputs!K12="DFIC",Inputs!B12,"N/A")</f>
        <v>N/A</v>
      </c>
      <c r="C10" s="74" t="e">
        <f>VLOOKUP(B10,Inputs!$B$7:$M$21,2,FALSE)</f>
        <v>#N/A</v>
      </c>
      <c r="D10" s="92" t="str">
        <f>IF(B10&lt;&gt;"N/A",Inputs!V39,"N/A")</f>
        <v>N/A</v>
      </c>
      <c r="E10" s="90" t="str">
        <f>IF(Inputs!C39="YES","X","")</f>
        <v/>
      </c>
      <c r="F10" s="79" t="str">
        <f>IF(B10&lt;&gt;"N/A",Inputs!W39,"N/A")</f>
        <v>N/A</v>
      </c>
      <c r="G10" s="79" t="str">
        <f>IF(B10&lt;&gt;"N/A",Inputs!X39,"N/A")</f>
        <v>N/A</v>
      </c>
      <c r="H10" s="79" t="str">
        <f t="shared" si="0"/>
        <v>N/A</v>
      </c>
      <c r="I10" s="79" t="str">
        <f>IF(B10&lt;&gt;"N/A",Inputs!Y39,"N/A")</f>
        <v>N/A</v>
      </c>
      <c r="J10" s="79" t="str">
        <f>IF(B10&lt;&gt;"N/A",Inputs!Z39,"N/A")</f>
        <v>N/A</v>
      </c>
      <c r="K10" s="92" t="str">
        <f>IF(B10&lt;&gt;"N/A",Inputs!AA39,"N/A")</f>
        <v>N/A</v>
      </c>
      <c r="L10" s="79" t="str">
        <f t="shared" si="1"/>
        <v>N/A</v>
      </c>
    </row>
    <row r="11" spans="1:12" x14ac:dyDescent="0.25">
      <c r="A11" s="1">
        <v>7</v>
      </c>
      <c r="B11" s="74" t="str">
        <f>IF(Inputs!K13="DFIC",Inputs!B13,"N/A")</f>
        <v>N/A</v>
      </c>
      <c r="C11" s="74" t="e">
        <f>VLOOKUP(B11,Inputs!$B$7:$M$21,2,FALSE)</f>
        <v>#N/A</v>
      </c>
      <c r="D11" s="92" t="str">
        <f>IF(B11&lt;&gt;"N/A",Inputs!V40,"N/A")</f>
        <v>N/A</v>
      </c>
      <c r="E11" s="90" t="str">
        <f>IF(Inputs!C40="YES","X","")</f>
        <v/>
      </c>
      <c r="F11" s="79" t="str">
        <f>IF(B11&lt;&gt;"N/A",Inputs!W40,"N/A")</f>
        <v>N/A</v>
      </c>
      <c r="G11" s="79" t="str">
        <f>IF(B11&lt;&gt;"N/A",Inputs!X40,"N/A")</f>
        <v>N/A</v>
      </c>
      <c r="H11" s="79" t="str">
        <f t="shared" si="0"/>
        <v>N/A</v>
      </c>
      <c r="I11" s="79" t="str">
        <f>IF(B11&lt;&gt;"N/A",Inputs!Y40,"N/A")</f>
        <v>N/A</v>
      </c>
      <c r="J11" s="79" t="str">
        <f>IF(B11&lt;&gt;"N/A",Inputs!Z40,"N/A")</f>
        <v>N/A</v>
      </c>
      <c r="K11" s="92" t="str">
        <f>IF(B11&lt;&gt;"N/A",Inputs!AA40,"N/A")</f>
        <v>N/A</v>
      </c>
      <c r="L11" s="79" t="str">
        <f t="shared" si="1"/>
        <v>N/A</v>
      </c>
    </row>
    <row r="12" spans="1:12" x14ac:dyDescent="0.25">
      <c r="A12" s="1">
        <v>8</v>
      </c>
      <c r="B12" s="74" t="str">
        <f>IF(Inputs!K14="DFIC",Inputs!B14,"N/A")</f>
        <v>N/A</v>
      </c>
      <c r="C12" s="74" t="e">
        <f>VLOOKUP(B12,Inputs!$B$7:$M$21,2,FALSE)</f>
        <v>#N/A</v>
      </c>
      <c r="D12" s="92" t="str">
        <f>IF(B12&lt;&gt;"N/A",Inputs!V41,"N/A")</f>
        <v>N/A</v>
      </c>
      <c r="E12" s="90" t="str">
        <f>IF(Inputs!C41="YES","X","")</f>
        <v/>
      </c>
      <c r="F12" s="79" t="str">
        <f>IF(B12&lt;&gt;"N/A",Inputs!W41,"N/A")</f>
        <v>N/A</v>
      </c>
      <c r="G12" s="79" t="str">
        <f>IF(B12&lt;&gt;"N/A",Inputs!X41,"N/A")</f>
        <v>N/A</v>
      </c>
      <c r="H12" s="79" t="str">
        <f t="shared" si="0"/>
        <v>N/A</v>
      </c>
      <c r="I12" s="79" t="str">
        <f>IF(B12&lt;&gt;"N/A",Inputs!Y41,"N/A")</f>
        <v>N/A</v>
      </c>
      <c r="J12" s="79" t="str">
        <f>IF(B12&lt;&gt;"N/A",Inputs!Z41,"N/A")</f>
        <v>N/A</v>
      </c>
      <c r="K12" s="92" t="str">
        <f>IF(B12&lt;&gt;"N/A",Inputs!AA41,"N/A")</f>
        <v>N/A</v>
      </c>
      <c r="L12" s="79" t="str">
        <f t="shared" si="1"/>
        <v>N/A</v>
      </c>
    </row>
    <row r="13" spans="1:12" x14ac:dyDescent="0.25">
      <c r="A13" s="1">
        <v>9</v>
      </c>
      <c r="B13" s="74" t="str">
        <f>IF(Inputs!K15="DFIC",Inputs!B15,"N/A")</f>
        <v>N/A</v>
      </c>
      <c r="C13" s="74" t="e">
        <f>VLOOKUP(B13,Inputs!$B$7:$M$21,2,FALSE)</f>
        <v>#N/A</v>
      </c>
      <c r="D13" s="92" t="str">
        <f>IF(B13&lt;&gt;"N/A",Inputs!V42,"N/A")</f>
        <v>N/A</v>
      </c>
      <c r="E13" s="90" t="str">
        <f>IF(Inputs!C42="YES","X","")</f>
        <v/>
      </c>
      <c r="F13" s="79" t="str">
        <f>IF(B13&lt;&gt;"N/A",Inputs!W42,"N/A")</f>
        <v>N/A</v>
      </c>
      <c r="G13" s="79" t="str">
        <f>IF(B13&lt;&gt;"N/A",Inputs!X42,"N/A")</f>
        <v>N/A</v>
      </c>
      <c r="H13" s="79" t="str">
        <f t="shared" si="0"/>
        <v>N/A</v>
      </c>
      <c r="I13" s="79" t="str">
        <f>IF(B13&lt;&gt;"N/A",Inputs!Y42,"N/A")</f>
        <v>N/A</v>
      </c>
      <c r="J13" s="79" t="str">
        <f>IF(B13&lt;&gt;"N/A",Inputs!Z42,"N/A")</f>
        <v>N/A</v>
      </c>
      <c r="K13" s="92" t="str">
        <f>IF(B13&lt;&gt;"N/A",Inputs!AA42,"N/A")</f>
        <v>N/A</v>
      </c>
      <c r="L13" s="79" t="str">
        <f t="shared" si="1"/>
        <v>N/A</v>
      </c>
    </row>
    <row r="14" spans="1:12" x14ac:dyDescent="0.25">
      <c r="A14" s="1">
        <v>10</v>
      </c>
      <c r="B14" s="74" t="str">
        <f>IF(Inputs!K16="DFIC",Inputs!B16,"N/A")</f>
        <v>N/A</v>
      </c>
      <c r="C14" s="74" t="e">
        <f>VLOOKUP(B14,Inputs!$B$7:$M$21,2,FALSE)</f>
        <v>#N/A</v>
      </c>
      <c r="D14" s="92" t="str">
        <f>IF(B14&lt;&gt;"N/A",Inputs!V43,"N/A")</f>
        <v>N/A</v>
      </c>
      <c r="E14" s="90" t="str">
        <f>IF(Inputs!C43="YES","X","")</f>
        <v/>
      </c>
      <c r="F14" s="79" t="str">
        <f>IF(B14&lt;&gt;"N/A",Inputs!W43,"N/A")</f>
        <v>N/A</v>
      </c>
      <c r="G14" s="79" t="str">
        <f>IF(B14&lt;&gt;"N/A",Inputs!X43,"N/A")</f>
        <v>N/A</v>
      </c>
      <c r="H14" s="79" t="str">
        <f t="shared" si="0"/>
        <v>N/A</v>
      </c>
      <c r="I14" s="79" t="str">
        <f>IF(B14&lt;&gt;"N/A",Inputs!Y43,"N/A")</f>
        <v>N/A</v>
      </c>
      <c r="J14" s="79" t="str">
        <f>IF(B14&lt;&gt;"N/A",Inputs!Z43,"N/A")</f>
        <v>N/A</v>
      </c>
      <c r="K14" s="92" t="str">
        <f>IF(B14&lt;&gt;"N/A",Inputs!AA43,"N/A")</f>
        <v>N/A</v>
      </c>
      <c r="L14" s="79" t="str">
        <f t="shared" si="1"/>
        <v>N/A</v>
      </c>
    </row>
    <row r="15" spans="1:12" x14ac:dyDescent="0.25">
      <c r="A15" s="1">
        <v>11</v>
      </c>
      <c r="B15" s="74" t="str">
        <f>IF(Inputs!K17="DFIC",Inputs!B17,"N/A")</f>
        <v>N/A</v>
      </c>
      <c r="C15" s="74" t="e">
        <f>VLOOKUP(B15,Inputs!$B$7:$M$21,2,FALSE)</f>
        <v>#N/A</v>
      </c>
      <c r="D15" s="92" t="str">
        <f>IF(B15&lt;&gt;"N/A",Inputs!V44,"N/A")</f>
        <v>N/A</v>
      </c>
      <c r="E15" s="90" t="str">
        <f>IF(Inputs!C44="YES","X","")</f>
        <v/>
      </c>
      <c r="F15" s="79" t="str">
        <f>IF(B15&lt;&gt;"N/A",Inputs!W44,"N/A")</f>
        <v>N/A</v>
      </c>
      <c r="G15" s="79" t="str">
        <f>IF(B15&lt;&gt;"N/A",Inputs!X44,"N/A")</f>
        <v>N/A</v>
      </c>
      <c r="H15" s="79" t="str">
        <f t="shared" si="0"/>
        <v>N/A</v>
      </c>
      <c r="I15" s="79" t="str">
        <f>IF(B15&lt;&gt;"N/A",Inputs!Y44,"N/A")</f>
        <v>N/A</v>
      </c>
      <c r="J15" s="79" t="str">
        <f>IF(B15&lt;&gt;"N/A",Inputs!Z44,"N/A")</f>
        <v>N/A</v>
      </c>
      <c r="K15" s="92" t="str">
        <f>IF(B15&lt;&gt;"N/A",Inputs!AA44,"N/A")</f>
        <v>N/A</v>
      </c>
      <c r="L15" s="79" t="str">
        <f t="shared" si="1"/>
        <v>N/A</v>
      </c>
    </row>
    <row r="16" spans="1:12" x14ac:dyDescent="0.25">
      <c r="A16" s="1">
        <v>12</v>
      </c>
      <c r="B16" s="74" t="str">
        <f>IF(Inputs!K18="DFIC",Inputs!B18,"N/A")</f>
        <v>N/A</v>
      </c>
      <c r="C16" s="74" t="e">
        <f>VLOOKUP(B16,Inputs!$B$7:$M$21,2,FALSE)</f>
        <v>#N/A</v>
      </c>
      <c r="D16" s="92" t="str">
        <f>IF(B16&lt;&gt;"N/A",Inputs!V45,"N/A")</f>
        <v>N/A</v>
      </c>
      <c r="E16" s="90" t="str">
        <f>IF(Inputs!C45="YES","X","")</f>
        <v/>
      </c>
      <c r="F16" s="79" t="str">
        <f>IF(B16&lt;&gt;"N/A",Inputs!W45,"N/A")</f>
        <v>N/A</v>
      </c>
      <c r="G16" s="79" t="str">
        <f>IF(B16&lt;&gt;"N/A",Inputs!X45,"N/A")</f>
        <v>N/A</v>
      </c>
      <c r="H16" s="79" t="str">
        <f t="shared" si="0"/>
        <v>N/A</v>
      </c>
      <c r="I16" s="79" t="str">
        <f>IF(B16&lt;&gt;"N/A",Inputs!Y45,"N/A")</f>
        <v>N/A</v>
      </c>
      <c r="J16" s="79" t="str">
        <f>IF(B16&lt;&gt;"N/A",Inputs!Z45,"N/A")</f>
        <v>N/A</v>
      </c>
      <c r="K16" s="92" t="str">
        <f>IF(B16&lt;&gt;"N/A",Inputs!AA45,"N/A")</f>
        <v>N/A</v>
      </c>
      <c r="L16" s="79" t="str">
        <f t="shared" si="1"/>
        <v>N/A</v>
      </c>
    </row>
    <row r="17" spans="1:12" x14ac:dyDescent="0.25">
      <c r="A17" s="1">
        <v>13</v>
      </c>
      <c r="B17" s="74" t="str">
        <f>IF(Inputs!K19="DFIC",Inputs!B19,"N/A")</f>
        <v>N/A</v>
      </c>
      <c r="C17" s="74" t="e">
        <f>VLOOKUP(B17,Inputs!$B$7:$M$21,2,FALSE)</f>
        <v>#N/A</v>
      </c>
      <c r="D17" s="92" t="str">
        <f>IF(B17&lt;&gt;"N/A",Inputs!V46,"N/A")</f>
        <v>N/A</v>
      </c>
      <c r="E17" s="90" t="str">
        <f>IF(Inputs!C46="YES","X","")</f>
        <v/>
      </c>
      <c r="F17" s="79" t="str">
        <f>IF(B17&lt;&gt;"N/A",Inputs!W46,"N/A")</f>
        <v>N/A</v>
      </c>
      <c r="G17" s="79" t="str">
        <f>IF(B17&lt;&gt;"N/A",Inputs!X46,"N/A")</f>
        <v>N/A</v>
      </c>
      <c r="H17" s="79" t="str">
        <f t="shared" si="0"/>
        <v>N/A</v>
      </c>
      <c r="I17" s="79" t="str">
        <f>IF(B17&lt;&gt;"N/A",Inputs!Y46,"N/A")</f>
        <v>N/A</v>
      </c>
      <c r="J17" s="79" t="str">
        <f>IF(B17&lt;&gt;"N/A",Inputs!Z46,"N/A")</f>
        <v>N/A</v>
      </c>
      <c r="K17" s="92" t="str">
        <f>IF(B17&lt;&gt;"N/A",Inputs!AA46,"N/A")</f>
        <v>N/A</v>
      </c>
      <c r="L17" s="79" t="str">
        <f t="shared" si="1"/>
        <v>N/A</v>
      </c>
    </row>
    <row r="18" spans="1:12" x14ac:dyDescent="0.25">
      <c r="A18" s="1">
        <v>14</v>
      </c>
      <c r="B18" s="74" t="str">
        <f>IF(Inputs!K20="DFIC",Inputs!B20,"N/A")</f>
        <v>N/A</v>
      </c>
      <c r="C18" s="74" t="e">
        <f>VLOOKUP(B18,Inputs!$B$7:$M$21,2,FALSE)</f>
        <v>#N/A</v>
      </c>
      <c r="D18" s="92" t="str">
        <f>IF(B18&lt;&gt;"N/A",Inputs!V47,"N/A")</f>
        <v>N/A</v>
      </c>
      <c r="E18" s="90" t="str">
        <f>IF(Inputs!C47="YES","X","")</f>
        <v/>
      </c>
      <c r="F18" s="79" t="str">
        <f>IF(B18&lt;&gt;"N/A",Inputs!W47,"N/A")</f>
        <v>N/A</v>
      </c>
      <c r="G18" s="79" t="str">
        <f>IF(B18&lt;&gt;"N/A",Inputs!X47,"N/A")</f>
        <v>N/A</v>
      </c>
      <c r="H18" s="79" t="str">
        <f t="shared" si="0"/>
        <v>N/A</v>
      </c>
      <c r="I18" s="79" t="str">
        <f>IF(B18&lt;&gt;"N/A",Inputs!Y47,"N/A")</f>
        <v>N/A</v>
      </c>
      <c r="J18" s="79" t="str">
        <f>IF(B18&lt;&gt;"N/A",Inputs!Z47,"N/A")</f>
        <v>N/A</v>
      </c>
      <c r="K18" s="92" t="str">
        <f>IF(B18&lt;&gt;"N/A",Inputs!AA47,"N/A")</f>
        <v>N/A</v>
      </c>
      <c r="L18" s="79" t="str">
        <f t="shared" si="1"/>
        <v>N/A</v>
      </c>
    </row>
    <row r="19" spans="1:12" x14ac:dyDescent="0.25">
      <c r="A19" s="1">
        <v>15</v>
      </c>
      <c r="B19" s="74" t="str">
        <f>IF(Inputs!K21="DFIC",Inputs!B21,"N/A")</f>
        <v>N/A</v>
      </c>
      <c r="C19" s="74" t="e">
        <f>VLOOKUP(B19,Inputs!$B$7:$M$21,2,FALSE)</f>
        <v>#N/A</v>
      </c>
      <c r="D19" s="92" t="str">
        <f>IF(B19&lt;&gt;"N/A",Inputs!V48,"N/A")</f>
        <v>N/A</v>
      </c>
      <c r="E19" s="90" t="str">
        <f>IF(Inputs!C48="YES","X","")</f>
        <v/>
      </c>
      <c r="F19" s="79" t="str">
        <f>IF(B19&lt;&gt;"N/A",Inputs!W48,"N/A")</f>
        <v>N/A</v>
      </c>
      <c r="G19" s="79" t="str">
        <f>IF(B19&lt;&gt;"N/A",Inputs!X48,"N/A")</f>
        <v>N/A</v>
      </c>
      <c r="H19" s="79" t="str">
        <f t="shared" si="0"/>
        <v>N/A</v>
      </c>
      <c r="I19" s="79" t="str">
        <f>IF(B19&lt;&gt;"N/A",Inputs!Y48,"N/A")</f>
        <v>N/A</v>
      </c>
      <c r="J19" s="79" t="str">
        <f>IF(B19&lt;&gt;"N/A",Inputs!Z48,"N/A")</f>
        <v>N/A</v>
      </c>
      <c r="K19" s="92" t="str">
        <f>IF(B19&lt;&gt;"N/A",Inputs!AA48,"N/A")</f>
        <v>N/A</v>
      </c>
      <c r="L19" s="79" t="str">
        <f t="shared" si="1"/>
        <v>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A627-521F-4FDA-9CF3-ECABBDACC7A3}">
  <dimension ref="A1:P21"/>
  <sheetViews>
    <sheetView workbookViewId="0">
      <selection activeCell="C6" sqref="C6:C20"/>
    </sheetView>
  </sheetViews>
  <sheetFormatPr defaultRowHeight="15" x14ac:dyDescent="0.25"/>
  <cols>
    <col min="1" max="1" width="12.42578125" bestFit="1" customWidth="1"/>
    <col min="2" max="2" width="34" customWidth="1"/>
    <col min="3" max="4" width="21.42578125" customWidth="1"/>
    <col min="5" max="5" width="13.5703125" customWidth="1"/>
    <col min="6" max="6" width="12.5703125" customWidth="1"/>
    <col min="7" max="7" width="9.140625" customWidth="1"/>
    <col min="8" max="8" width="14.5703125" customWidth="1"/>
    <col min="9" max="9" width="14" customWidth="1"/>
    <col min="10" max="10" width="18.85546875" customWidth="1"/>
    <col min="11" max="11" width="15.7109375" customWidth="1"/>
    <col min="12" max="12" width="14.28515625" customWidth="1"/>
    <col min="13" max="13" width="11.85546875" customWidth="1"/>
    <col min="14" max="14" width="16.28515625" customWidth="1"/>
    <col min="15" max="15" width="18.28515625" customWidth="1"/>
    <col min="16" max="16" width="19.140625" customWidth="1"/>
  </cols>
  <sheetData>
    <row r="1" spans="1:16" x14ac:dyDescent="0.25">
      <c r="A1" t="s">
        <v>124</v>
      </c>
      <c r="B1" s="1" t="s">
        <v>125</v>
      </c>
    </row>
    <row r="2" spans="1:16" x14ac:dyDescent="0.25">
      <c r="B2" t="s">
        <v>72</v>
      </c>
    </row>
    <row r="3" spans="1:16" x14ac:dyDescent="0.25">
      <c r="B3" t="s">
        <v>660</v>
      </c>
    </row>
    <row r="4" spans="1:16" ht="30" customHeight="1" x14ac:dyDescent="0.25">
      <c r="B4" s="122" t="s">
        <v>57</v>
      </c>
      <c r="C4" s="122" t="s">
        <v>58</v>
      </c>
      <c r="D4" s="122" t="s">
        <v>126</v>
      </c>
      <c r="E4" s="137" t="s">
        <v>59</v>
      </c>
      <c r="F4" s="110" t="s">
        <v>655</v>
      </c>
      <c r="G4" s="110"/>
      <c r="H4" s="110" t="s">
        <v>659</v>
      </c>
      <c r="I4" s="110"/>
      <c r="J4" s="122" t="s">
        <v>127</v>
      </c>
      <c r="K4" s="137" t="s">
        <v>128</v>
      </c>
      <c r="L4" s="122" t="s">
        <v>129</v>
      </c>
      <c r="M4" s="122" t="s">
        <v>130</v>
      </c>
      <c r="N4" s="122" t="s">
        <v>131</v>
      </c>
      <c r="O4" s="137" t="s">
        <v>133</v>
      </c>
      <c r="P4" s="137" t="s">
        <v>132</v>
      </c>
    </row>
    <row r="5" spans="1:16" ht="36" customHeight="1" x14ac:dyDescent="0.25">
      <c r="B5" s="123"/>
      <c r="C5" s="123"/>
      <c r="D5" s="123"/>
      <c r="E5" s="137"/>
      <c r="F5" s="25" t="s">
        <v>656</v>
      </c>
      <c r="G5" s="25" t="s">
        <v>138</v>
      </c>
      <c r="H5" s="50" t="s">
        <v>657</v>
      </c>
      <c r="I5" s="50" t="s">
        <v>658</v>
      </c>
      <c r="J5" s="123"/>
      <c r="K5" s="137"/>
      <c r="L5" s="123"/>
      <c r="M5" s="123"/>
      <c r="N5" s="123"/>
      <c r="O5" s="137"/>
      <c r="P5" s="137"/>
    </row>
    <row r="6" spans="1:16" x14ac:dyDescent="0.25">
      <c r="A6" s="1">
        <v>1</v>
      </c>
      <c r="B6" s="36" t="str">
        <f>'Worksheet B - Gen'!B5</f>
        <v>N/A</v>
      </c>
      <c r="C6" s="36" t="e">
        <f>'Worksheet B - Gen'!C5</f>
        <v>#N/A</v>
      </c>
      <c r="D6" s="22"/>
      <c r="E6" s="70" t="e">
        <f>IF('Worksheet A'!D4=0,"N/A",'Worksheet A'!D4)</f>
        <v>#N/A</v>
      </c>
      <c r="F6" s="22"/>
      <c r="G6" s="36" t="e">
        <f>VLOOKUP(F6,'Country Code List'!$A$5:$B$262,2,FALSE)</f>
        <v>#N/A</v>
      </c>
      <c r="H6" s="22"/>
      <c r="I6" s="22"/>
      <c r="J6" s="22"/>
      <c r="K6" s="37">
        <f>IF(J6=0,0,MIN(1,I6/J6))</f>
        <v>0</v>
      </c>
      <c r="L6" s="22"/>
      <c r="M6" s="22"/>
      <c r="N6" s="22"/>
      <c r="O6" s="36">
        <f>L6+M6+N6</f>
        <v>0</v>
      </c>
      <c r="P6" s="36">
        <f>K6*O6</f>
        <v>0</v>
      </c>
    </row>
    <row r="7" spans="1:16" x14ac:dyDescent="0.25">
      <c r="A7" s="1">
        <v>2</v>
      </c>
      <c r="B7" s="71" t="str">
        <f>'Worksheet B - Gen'!B6</f>
        <v>N/A</v>
      </c>
      <c r="C7" s="71" t="e">
        <f>'Worksheet B - Gen'!C6</f>
        <v>#N/A</v>
      </c>
      <c r="D7" s="22"/>
      <c r="E7" s="70" t="e">
        <f>IF('Worksheet A'!D5=0,"N/A",'Worksheet A'!D5)</f>
        <v>#N/A</v>
      </c>
      <c r="F7" s="22"/>
      <c r="G7" s="36" t="e">
        <f>VLOOKUP(F7,'Country Code List'!$A$5:$B$262,2,FALSE)</f>
        <v>#N/A</v>
      </c>
      <c r="H7" s="22"/>
      <c r="I7" s="22"/>
      <c r="J7" s="22"/>
      <c r="K7" s="37">
        <f t="shared" ref="K7:K20" si="0">IF(J7=0,0,MIN(1,I7/J7))</f>
        <v>0</v>
      </c>
      <c r="L7" s="22"/>
      <c r="M7" s="22"/>
      <c r="N7" s="22"/>
      <c r="O7" s="36">
        <f t="shared" ref="O7:O20" si="1">L7+M7+N7</f>
        <v>0</v>
      </c>
      <c r="P7" s="36">
        <f t="shared" ref="P7:P20" si="2">K7*O7</f>
        <v>0</v>
      </c>
    </row>
    <row r="8" spans="1:16" x14ac:dyDescent="0.25">
      <c r="A8" s="1">
        <v>3</v>
      </c>
      <c r="B8" s="71" t="str">
        <f>'Worksheet B - Gen'!B7</f>
        <v>N/A</v>
      </c>
      <c r="C8" s="71" t="e">
        <f>'Worksheet B - Gen'!C7</f>
        <v>#N/A</v>
      </c>
      <c r="D8" s="22"/>
      <c r="E8" s="70" t="e">
        <f>IF('Worksheet A'!D6=0,"N/A",'Worksheet A'!D6)</f>
        <v>#N/A</v>
      </c>
      <c r="F8" s="22"/>
      <c r="G8" s="36" t="e">
        <f>VLOOKUP(F8,'Country Code List'!$A$5:$B$262,2,FALSE)</f>
        <v>#N/A</v>
      </c>
      <c r="H8" s="22"/>
      <c r="I8" s="22"/>
      <c r="J8" s="22"/>
      <c r="K8" s="37">
        <f t="shared" si="0"/>
        <v>0</v>
      </c>
      <c r="L8" s="22"/>
      <c r="M8" s="22"/>
      <c r="N8" s="22"/>
      <c r="O8" s="36">
        <f t="shared" si="1"/>
        <v>0</v>
      </c>
      <c r="P8" s="36">
        <f t="shared" si="2"/>
        <v>0</v>
      </c>
    </row>
    <row r="9" spans="1:16" x14ac:dyDescent="0.25">
      <c r="A9" s="1">
        <v>4</v>
      </c>
      <c r="B9" s="71" t="str">
        <f>'Worksheet B - Gen'!B8</f>
        <v>N/A</v>
      </c>
      <c r="C9" s="71" t="e">
        <f>'Worksheet B - Gen'!C8</f>
        <v>#N/A</v>
      </c>
      <c r="D9" s="22"/>
      <c r="E9" s="70" t="e">
        <f>IF('Worksheet A'!D7=0,"N/A",'Worksheet A'!D7)</f>
        <v>#N/A</v>
      </c>
      <c r="F9" s="22"/>
      <c r="G9" s="36" t="e">
        <f>VLOOKUP(F9,'Country Code List'!$A$5:$B$262,2,FALSE)</f>
        <v>#N/A</v>
      </c>
      <c r="H9" s="22"/>
      <c r="I9" s="22"/>
      <c r="J9" s="22"/>
      <c r="K9" s="37">
        <f t="shared" si="0"/>
        <v>0</v>
      </c>
      <c r="L9" s="22"/>
      <c r="M9" s="22"/>
      <c r="N9" s="22"/>
      <c r="O9" s="36">
        <f t="shared" si="1"/>
        <v>0</v>
      </c>
      <c r="P9" s="36">
        <f t="shared" si="2"/>
        <v>0</v>
      </c>
    </row>
    <row r="10" spans="1:16" x14ac:dyDescent="0.25">
      <c r="A10" s="1">
        <v>5</v>
      </c>
      <c r="B10" s="71" t="str">
        <f>'Worksheet B - Gen'!B9</f>
        <v>N/A</v>
      </c>
      <c r="C10" s="71" t="e">
        <f>'Worksheet B - Gen'!C9</f>
        <v>#N/A</v>
      </c>
      <c r="D10" s="22"/>
      <c r="E10" s="70" t="e">
        <f>IF('Worksheet A'!D8=0,"N/A",'Worksheet A'!D8)</f>
        <v>#N/A</v>
      </c>
      <c r="F10" s="22"/>
      <c r="G10" s="36" t="e">
        <f>VLOOKUP(F10,'Country Code List'!$A$5:$B$262,2,FALSE)</f>
        <v>#N/A</v>
      </c>
      <c r="H10" s="22"/>
      <c r="I10" s="22"/>
      <c r="J10" s="22"/>
      <c r="K10" s="37">
        <f t="shared" si="0"/>
        <v>0</v>
      </c>
      <c r="L10" s="22"/>
      <c r="M10" s="22"/>
      <c r="N10" s="22"/>
      <c r="O10" s="36">
        <f t="shared" si="1"/>
        <v>0</v>
      </c>
      <c r="P10" s="36">
        <f t="shared" si="2"/>
        <v>0</v>
      </c>
    </row>
    <row r="11" spans="1:16" x14ac:dyDescent="0.25">
      <c r="A11" s="1">
        <v>6</v>
      </c>
      <c r="B11" s="71" t="str">
        <f>'Worksheet B - Gen'!B10</f>
        <v>N/A</v>
      </c>
      <c r="C11" s="71" t="e">
        <f>'Worksheet B - Gen'!C10</f>
        <v>#N/A</v>
      </c>
      <c r="D11" s="22"/>
      <c r="E11" s="70" t="e">
        <f>IF('Worksheet A'!D9=0,"N/A",'Worksheet A'!D9)</f>
        <v>#N/A</v>
      </c>
      <c r="F11" s="22"/>
      <c r="G11" s="36" t="e">
        <f>VLOOKUP(F11,'Country Code List'!$A$5:$B$262,2,FALSE)</f>
        <v>#N/A</v>
      </c>
      <c r="H11" s="22"/>
      <c r="I11" s="22"/>
      <c r="J11" s="22"/>
      <c r="K11" s="37">
        <f t="shared" si="0"/>
        <v>0</v>
      </c>
      <c r="L11" s="22"/>
      <c r="M11" s="22"/>
      <c r="N11" s="22"/>
      <c r="O11" s="36">
        <f t="shared" si="1"/>
        <v>0</v>
      </c>
      <c r="P11" s="36">
        <f t="shared" si="2"/>
        <v>0</v>
      </c>
    </row>
    <row r="12" spans="1:16" x14ac:dyDescent="0.25">
      <c r="A12" s="1">
        <v>7</v>
      </c>
      <c r="B12" s="71" t="str">
        <f>'Worksheet B - Gen'!B11</f>
        <v>N/A</v>
      </c>
      <c r="C12" s="71" t="e">
        <f>'Worksheet B - Gen'!C11</f>
        <v>#N/A</v>
      </c>
      <c r="D12" s="22"/>
      <c r="E12" s="70" t="e">
        <f>IF('Worksheet A'!D10=0,"N/A",'Worksheet A'!D10)</f>
        <v>#N/A</v>
      </c>
      <c r="F12" s="22"/>
      <c r="G12" s="36" t="e">
        <f>VLOOKUP(F12,'Country Code List'!$A$5:$B$262,2,FALSE)</f>
        <v>#N/A</v>
      </c>
      <c r="H12" s="22"/>
      <c r="I12" s="22"/>
      <c r="J12" s="22"/>
      <c r="K12" s="37">
        <f t="shared" si="0"/>
        <v>0</v>
      </c>
      <c r="L12" s="22"/>
      <c r="M12" s="22"/>
      <c r="N12" s="22"/>
      <c r="O12" s="36">
        <f t="shared" si="1"/>
        <v>0</v>
      </c>
      <c r="P12" s="36">
        <f t="shared" si="2"/>
        <v>0</v>
      </c>
    </row>
    <row r="13" spans="1:16" x14ac:dyDescent="0.25">
      <c r="A13" s="1">
        <v>8</v>
      </c>
      <c r="B13" s="71" t="str">
        <f>'Worksheet B - Gen'!B12</f>
        <v>N/A</v>
      </c>
      <c r="C13" s="71" t="e">
        <f>'Worksheet B - Gen'!C12</f>
        <v>#N/A</v>
      </c>
      <c r="D13" s="22"/>
      <c r="E13" s="70" t="e">
        <f>IF('Worksheet A'!D11=0,"N/A",'Worksheet A'!D11)</f>
        <v>#N/A</v>
      </c>
      <c r="F13" s="22"/>
      <c r="G13" s="36" t="e">
        <f>VLOOKUP(F13,'Country Code List'!$A$5:$B$262,2,FALSE)</f>
        <v>#N/A</v>
      </c>
      <c r="H13" s="22"/>
      <c r="I13" s="22"/>
      <c r="J13" s="22"/>
      <c r="K13" s="37">
        <f t="shared" si="0"/>
        <v>0</v>
      </c>
      <c r="L13" s="22"/>
      <c r="M13" s="22"/>
      <c r="N13" s="22"/>
      <c r="O13" s="36">
        <f t="shared" si="1"/>
        <v>0</v>
      </c>
      <c r="P13" s="36">
        <f t="shared" si="2"/>
        <v>0</v>
      </c>
    </row>
    <row r="14" spans="1:16" x14ac:dyDescent="0.25">
      <c r="A14" s="1">
        <v>9</v>
      </c>
      <c r="B14" s="71" t="str">
        <f>'Worksheet B - Gen'!B13</f>
        <v>N/A</v>
      </c>
      <c r="C14" s="71" t="e">
        <f>'Worksheet B - Gen'!C13</f>
        <v>#N/A</v>
      </c>
      <c r="D14" s="22"/>
      <c r="E14" s="70" t="e">
        <f>IF('Worksheet A'!D12=0,"N/A",'Worksheet A'!D12)</f>
        <v>#N/A</v>
      </c>
      <c r="F14" s="22"/>
      <c r="G14" s="36" t="e">
        <f>VLOOKUP(F14,'Country Code List'!$A$5:$B$262,2,FALSE)</f>
        <v>#N/A</v>
      </c>
      <c r="H14" s="22"/>
      <c r="I14" s="22"/>
      <c r="J14" s="22"/>
      <c r="K14" s="37">
        <f t="shared" si="0"/>
        <v>0</v>
      </c>
      <c r="L14" s="22"/>
      <c r="M14" s="22"/>
      <c r="N14" s="22"/>
      <c r="O14" s="36">
        <f t="shared" si="1"/>
        <v>0</v>
      </c>
      <c r="P14" s="36">
        <f t="shared" si="2"/>
        <v>0</v>
      </c>
    </row>
    <row r="15" spans="1:16" x14ac:dyDescent="0.25">
      <c r="A15" s="1">
        <v>10</v>
      </c>
      <c r="B15" s="71" t="str">
        <f>'Worksheet B - Gen'!B14</f>
        <v>N/A</v>
      </c>
      <c r="C15" s="71" t="e">
        <f>'Worksheet B - Gen'!C14</f>
        <v>#N/A</v>
      </c>
      <c r="D15" s="22"/>
      <c r="E15" s="70" t="e">
        <f>IF('Worksheet A'!D13=0,"N/A",'Worksheet A'!D13)</f>
        <v>#N/A</v>
      </c>
      <c r="F15" s="22"/>
      <c r="G15" s="36" t="e">
        <f>VLOOKUP(F15,'Country Code List'!$A$5:$B$262,2,FALSE)</f>
        <v>#N/A</v>
      </c>
      <c r="H15" s="22"/>
      <c r="I15" s="22"/>
      <c r="J15" s="22"/>
      <c r="K15" s="37">
        <f t="shared" si="0"/>
        <v>0</v>
      </c>
      <c r="L15" s="22"/>
      <c r="M15" s="22"/>
      <c r="N15" s="22"/>
      <c r="O15" s="36">
        <f t="shared" si="1"/>
        <v>0</v>
      </c>
      <c r="P15" s="36">
        <f t="shared" si="2"/>
        <v>0</v>
      </c>
    </row>
    <row r="16" spans="1:16" x14ac:dyDescent="0.25">
      <c r="A16" s="1">
        <v>11</v>
      </c>
      <c r="B16" s="71" t="str">
        <f>'Worksheet B - Gen'!B15</f>
        <v>N/A</v>
      </c>
      <c r="C16" s="71" t="e">
        <f>'Worksheet B - Gen'!C15</f>
        <v>#N/A</v>
      </c>
      <c r="D16" s="22"/>
      <c r="E16" s="70" t="e">
        <f>IF('Worksheet A'!D14=0,"N/A",'Worksheet A'!D14)</f>
        <v>#N/A</v>
      </c>
      <c r="F16" s="22"/>
      <c r="G16" s="36" t="e">
        <f>VLOOKUP(F16,'Country Code List'!$A$5:$B$262,2,FALSE)</f>
        <v>#N/A</v>
      </c>
      <c r="H16" s="22"/>
      <c r="I16" s="22"/>
      <c r="J16" s="22"/>
      <c r="K16" s="37">
        <f t="shared" si="0"/>
        <v>0</v>
      </c>
      <c r="L16" s="22"/>
      <c r="M16" s="22"/>
      <c r="N16" s="22"/>
      <c r="O16" s="36">
        <f t="shared" si="1"/>
        <v>0</v>
      </c>
      <c r="P16" s="36">
        <f t="shared" si="2"/>
        <v>0</v>
      </c>
    </row>
    <row r="17" spans="1:16" x14ac:dyDescent="0.25">
      <c r="A17" s="1">
        <v>12</v>
      </c>
      <c r="B17" s="71" t="str">
        <f>'Worksheet B - Gen'!B16</f>
        <v>N/A</v>
      </c>
      <c r="C17" s="71" t="e">
        <f>'Worksheet B - Gen'!C16</f>
        <v>#N/A</v>
      </c>
      <c r="D17" s="22"/>
      <c r="E17" s="70" t="e">
        <f>IF('Worksheet A'!D15=0,"N/A",'Worksheet A'!D15)</f>
        <v>#N/A</v>
      </c>
      <c r="F17" s="22"/>
      <c r="G17" s="36" t="e">
        <f>VLOOKUP(F17,'Country Code List'!$A$5:$B$262,2,FALSE)</f>
        <v>#N/A</v>
      </c>
      <c r="H17" s="22"/>
      <c r="I17" s="22"/>
      <c r="J17" s="22"/>
      <c r="K17" s="37">
        <f t="shared" si="0"/>
        <v>0</v>
      </c>
      <c r="L17" s="22"/>
      <c r="M17" s="22"/>
      <c r="N17" s="22"/>
      <c r="O17" s="36">
        <f t="shared" si="1"/>
        <v>0</v>
      </c>
      <c r="P17" s="36">
        <f t="shared" si="2"/>
        <v>0</v>
      </c>
    </row>
    <row r="18" spans="1:16" x14ac:dyDescent="0.25">
      <c r="A18" s="1">
        <v>13</v>
      </c>
      <c r="B18" s="71" t="str">
        <f>'Worksheet B - Gen'!B17</f>
        <v>N/A</v>
      </c>
      <c r="C18" s="71" t="e">
        <f>'Worksheet B - Gen'!C17</f>
        <v>#N/A</v>
      </c>
      <c r="D18" s="22"/>
      <c r="E18" s="70" t="e">
        <f>IF('Worksheet A'!D16=0,"N/A",'Worksheet A'!D16)</f>
        <v>#N/A</v>
      </c>
      <c r="F18" s="22"/>
      <c r="G18" s="36" t="e">
        <f>VLOOKUP(F18,'Country Code List'!$A$5:$B$262,2,FALSE)</f>
        <v>#N/A</v>
      </c>
      <c r="H18" s="22"/>
      <c r="I18" s="22"/>
      <c r="J18" s="22"/>
      <c r="K18" s="37">
        <f t="shared" si="0"/>
        <v>0</v>
      </c>
      <c r="L18" s="22"/>
      <c r="M18" s="22"/>
      <c r="N18" s="22"/>
      <c r="O18" s="36">
        <f t="shared" si="1"/>
        <v>0</v>
      </c>
      <c r="P18" s="36">
        <f t="shared" si="2"/>
        <v>0</v>
      </c>
    </row>
    <row r="19" spans="1:16" x14ac:dyDescent="0.25">
      <c r="A19" s="1">
        <v>14</v>
      </c>
      <c r="B19" s="71" t="str">
        <f>'Worksheet B - Gen'!B18</f>
        <v>N/A</v>
      </c>
      <c r="C19" s="71" t="e">
        <f>'Worksheet B - Gen'!C18</f>
        <v>#N/A</v>
      </c>
      <c r="D19" s="22"/>
      <c r="E19" s="70" t="e">
        <f>IF('Worksheet A'!D17=0,"N/A",'Worksheet A'!D17)</f>
        <v>#N/A</v>
      </c>
      <c r="F19" s="22"/>
      <c r="G19" s="36" t="e">
        <f>VLOOKUP(F19,'Country Code List'!$A$5:$B$262,2,FALSE)</f>
        <v>#N/A</v>
      </c>
      <c r="H19" s="22"/>
      <c r="I19" s="22"/>
      <c r="J19" s="22"/>
      <c r="K19" s="37">
        <f t="shared" si="0"/>
        <v>0</v>
      </c>
      <c r="L19" s="22"/>
      <c r="M19" s="22"/>
      <c r="N19" s="22"/>
      <c r="O19" s="36">
        <f t="shared" si="1"/>
        <v>0</v>
      </c>
      <c r="P19" s="36">
        <f t="shared" si="2"/>
        <v>0</v>
      </c>
    </row>
    <row r="20" spans="1:16" ht="15.75" thickBot="1" x14ac:dyDescent="0.3">
      <c r="A20" s="43">
        <v>15</v>
      </c>
      <c r="B20" s="42" t="str">
        <f>'Worksheet B - Gen'!B19</f>
        <v>N/A</v>
      </c>
      <c r="C20" s="71" t="e">
        <f>'Worksheet B - Gen'!C19</f>
        <v>#N/A</v>
      </c>
      <c r="D20" s="22"/>
      <c r="E20" s="70" t="e">
        <f>IF('Worksheet A'!D18=0,"N/A",'Worksheet A'!D18)</f>
        <v>#N/A</v>
      </c>
      <c r="F20" s="22"/>
      <c r="G20" s="36" t="e">
        <f>VLOOKUP(F20,'Country Code List'!$A$5:$B$262,2,FALSE)</f>
        <v>#N/A</v>
      </c>
      <c r="H20" s="41"/>
      <c r="I20" s="22"/>
      <c r="J20" s="22"/>
      <c r="K20" s="37">
        <f t="shared" si="0"/>
        <v>0</v>
      </c>
      <c r="L20" s="22"/>
      <c r="M20" s="22"/>
      <c r="N20" s="22"/>
      <c r="O20" s="36">
        <f t="shared" si="1"/>
        <v>0</v>
      </c>
      <c r="P20" s="42">
        <f t="shared" si="2"/>
        <v>0</v>
      </c>
    </row>
    <row r="21" spans="1:16" x14ac:dyDescent="0.25">
      <c r="A21" s="1">
        <v>16</v>
      </c>
      <c r="B21" s="1" t="s">
        <v>62</v>
      </c>
      <c r="C21" s="34"/>
      <c r="D21" s="34"/>
      <c r="E21" s="34"/>
      <c r="F21" s="34"/>
      <c r="G21" s="34"/>
      <c r="H21" s="40">
        <f>SUM(H6:H20)</f>
        <v>0</v>
      </c>
      <c r="I21" s="34"/>
      <c r="J21" s="34"/>
      <c r="K21" s="34"/>
      <c r="L21" s="34"/>
      <c r="M21" s="34"/>
      <c r="N21" s="34"/>
      <c r="O21" s="34"/>
      <c r="P21" s="40">
        <f>SUM(P6:P20)</f>
        <v>0</v>
      </c>
    </row>
  </sheetData>
  <mergeCells count="13">
    <mergeCell ref="P4:P5"/>
    <mergeCell ref="J4:J5"/>
    <mergeCell ref="K4:K5"/>
    <mergeCell ref="L4:L5"/>
    <mergeCell ref="M4:M5"/>
    <mergeCell ref="N4:N5"/>
    <mergeCell ref="O4:O5"/>
    <mergeCell ref="H4:I4"/>
    <mergeCell ref="B4:B5"/>
    <mergeCell ref="C4:C5"/>
    <mergeCell ref="D4:D5"/>
    <mergeCell ref="E4:E5"/>
    <mergeCell ref="F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62A704-0710-442A-8E7F-1D24B11232F8}">
          <x14:formula1>
            <xm:f>'Country Code List'!$A$5:$A$262</xm:f>
          </x14:formula1>
          <xm:sqref>F6:F20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7BF5-9195-4B8C-9293-6AE4E7419FC9}">
  <dimension ref="A1:D38"/>
  <sheetViews>
    <sheetView workbookViewId="0">
      <selection activeCell="D11" sqref="D11"/>
    </sheetView>
  </sheetViews>
  <sheetFormatPr defaultRowHeight="15" x14ac:dyDescent="0.25"/>
  <cols>
    <col min="1" max="1" width="12.42578125" style="51" customWidth="1"/>
    <col min="2" max="2" width="75.7109375" style="51" bestFit="1" customWidth="1"/>
    <col min="3" max="3" width="5" style="51" customWidth="1"/>
    <col min="4" max="4" width="16.140625" style="51" customWidth="1"/>
    <col min="5" max="16384" width="9.140625" style="51"/>
  </cols>
  <sheetData>
    <row r="1" spans="1:4" x14ac:dyDescent="0.25">
      <c r="A1" s="51" t="s">
        <v>950</v>
      </c>
      <c r="B1" s="1" t="s">
        <v>951</v>
      </c>
    </row>
    <row r="3" spans="1:4" x14ac:dyDescent="0.25">
      <c r="A3" s="1" t="s">
        <v>960</v>
      </c>
    </row>
    <row r="4" spans="1:4" x14ac:dyDescent="0.25">
      <c r="B4" s="1" t="s">
        <v>72</v>
      </c>
    </row>
    <row r="5" spans="1:4" x14ac:dyDescent="0.25">
      <c r="B5" s="51" t="s">
        <v>990</v>
      </c>
    </row>
    <row r="6" spans="1:4" x14ac:dyDescent="0.25">
      <c r="D6" s="35" t="s">
        <v>7</v>
      </c>
    </row>
    <row r="7" spans="1:4" x14ac:dyDescent="0.25">
      <c r="A7" s="1">
        <v>1</v>
      </c>
      <c r="B7" s="1" t="s">
        <v>961</v>
      </c>
      <c r="C7" s="1">
        <v>1</v>
      </c>
      <c r="D7" s="54">
        <f>'Worksheet G - Re-sourced'!H21</f>
        <v>0</v>
      </c>
    </row>
    <row r="8" spans="1:4" x14ac:dyDescent="0.25">
      <c r="A8" s="1">
        <v>2</v>
      </c>
      <c r="B8" s="1" t="s">
        <v>962</v>
      </c>
      <c r="C8" s="1">
        <v>2</v>
      </c>
      <c r="D8" s="22"/>
    </row>
    <row r="9" spans="1:4" x14ac:dyDescent="0.25">
      <c r="A9" s="130">
        <v>3</v>
      </c>
      <c r="B9" s="1" t="s">
        <v>963</v>
      </c>
      <c r="C9" s="139">
        <v>3</v>
      </c>
      <c r="D9" s="133">
        <f>SUM(D7:D8)</f>
        <v>0</v>
      </c>
    </row>
    <row r="10" spans="1:4" x14ac:dyDescent="0.25">
      <c r="A10" s="130"/>
      <c r="B10" s="51" t="s">
        <v>964</v>
      </c>
      <c r="C10" s="139"/>
      <c r="D10" s="133"/>
    </row>
    <row r="11" spans="1:4" ht="30" x14ac:dyDescent="0.25">
      <c r="A11" s="1">
        <v>4</v>
      </c>
      <c r="B11" s="67" t="s">
        <v>965</v>
      </c>
      <c r="C11" s="1">
        <v>4</v>
      </c>
      <c r="D11" s="22"/>
    </row>
    <row r="12" spans="1:4" ht="30" x14ac:dyDescent="0.25">
      <c r="A12" s="1">
        <v>5</v>
      </c>
      <c r="B12" s="67" t="s">
        <v>966</v>
      </c>
      <c r="C12" s="1">
        <v>5</v>
      </c>
      <c r="D12" s="22"/>
    </row>
    <row r="13" spans="1:4" x14ac:dyDescent="0.25">
      <c r="A13" s="130">
        <v>6</v>
      </c>
      <c r="B13" s="1" t="s">
        <v>967</v>
      </c>
      <c r="C13" s="139">
        <v>6</v>
      </c>
      <c r="D13" s="133">
        <f>SUM(D11:D12)</f>
        <v>0</v>
      </c>
    </row>
    <row r="14" spans="1:4" x14ac:dyDescent="0.25">
      <c r="A14" s="130"/>
      <c r="B14" s="51" t="s">
        <v>968</v>
      </c>
      <c r="C14" s="139"/>
      <c r="D14" s="133"/>
    </row>
    <row r="15" spans="1:4" x14ac:dyDescent="0.25">
      <c r="A15" s="130">
        <v>7</v>
      </c>
      <c r="B15" s="1" t="s">
        <v>969</v>
      </c>
      <c r="C15" s="139">
        <v>7</v>
      </c>
      <c r="D15" s="133">
        <f>'Worksheet G - Re-sourced'!P21</f>
        <v>0</v>
      </c>
    </row>
    <row r="16" spans="1:4" x14ac:dyDescent="0.25">
      <c r="A16" s="130"/>
      <c r="B16" s="51" t="s">
        <v>970</v>
      </c>
      <c r="C16" s="139"/>
      <c r="D16" s="133"/>
    </row>
    <row r="17" spans="1:4" x14ac:dyDescent="0.25">
      <c r="A17" s="138">
        <v>8</v>
      </c>
      <c r="B17" s="1" t="s">
        <v>971</v>
      </c>
      <c r="C17" s="139">
        <v>8</v>
      </c>
      <c r="D17" s="133" t="e">
        <f>D37</f>
        <v>#DIV/0!</v>
      </c>
    </row>
    <row r="18" spans="1:4" x14ac:dyDescent="0.25">
      <c r="A18" s="138"/>
      <c r="B18" s="51" t="s">
        <v>972</v>
      </c>
      <c r="C18" s="139"/>
      <c r="D18" s="133"/>
    </row>
    <row r="19" spans="1:4" x14ac:dyDescent="0.25">
      <c r="A19" s="1">
        <v>9</v>
      </c>
      <c r="B19" s="51" t="s">
        <v>973</v>
      </c>
      <c r="C19" s="1">
        <v>9</v>
      </c>
      <c r="D19" s="54" t="e">
        <f>D15*D17</f>
        <v>#DIV/0!</v>
      </c>
    </row>
    <row r="20" spans="1:4" x14ac:dyDescent="0.25">
      <c r="A20" s="1"/>
      <c r="C20" s="1"/>
    </row>
    <row r="21" spans="1:4" x14ac:dyDescent="0.25">
      <c r="A21" s="1" t="s">
        <v>959</v>
      </c>
      <c r="C21" s="1"/>
    </row>
    <row r="22" spans="1:4" x14ac:dyDescent="0.25">
      <c r="A22" s="1"/>
      <c r="B22" s="1" t="s">
        <v>958</v>
      </c>
      <c r="C22" s="1"/>
      <c r="D22" s="35" t="s">
        <v>7</v>
      </c>
    </row>
    <row r="23" spans="1:4" x14ac:dyDescent="0.25">
      <c r="A23" s="130">
        <v>10</v>
      </c>
      <c r="B23" s="1" t="s">
        <v>974</v>
      </c>
      <c r="C23" s="139">
        <v>10</v>
      </c>
      <c r="D23" s="129">
        <f>'Worksheet 1'!D21</f>
        <v>0</v>
      </c>
    </row>
    <row r="24" spans="1:4" x14ac:dyDescent="0.25">
      <c r="A24" s="130"/>
      <c r="B24" s="51" t="s">
        <v>975</v>
      </c>
      <c r="C24" s="139"/>
      <c r="D24" s="133"/>
    </row>
    <row r="25" spans="1:4" x14ac:dyDescent="0.25">
      <c r="A25" s="130">
        <v>11</v>
      </c>
      <c r="B25" s="1" t="s">
        <v>976</v>
      </c>
      <c r="C25" s="139">
        <v>11</v>
      </c>
      <c r="D25" s="129">
        <f>'Worksheet 1'!D21+'Worksheet 1'!D16</f>
        <v>0</v>
      </c>
    </row>
    <row r="26" spans="1:4" x14ac:dyDescent="0.25">
      <c r="A26" s="130"/>
      <c r="B26" s="51" t="s">
        <v>977</v>
      </c>
      <c r="C26" s="139"/>
      <c r="D26" s="133"/>
    </row>
    <row r="27" spans="1:4" x14ac:dyDescent="0.25">
      <c r="A27" s="1">
        <v>12</v>
      </c>
      <c r="B27" s="51" t="s">
        <v>978</v>
      </c>
      <c r="C27" s="1">
        <v>12</v>
      </c>
      <c r="D27" s="54" t="e">
        <f>D23/D25</f>
        <v>#DIV/0!</v>
      </c>
    </row>
    <row r="28" spans="1:4" ht="30" x14ac:dyDescent="0.25">
      <c r="A28" s="130">
        <v>13</v>
      </c>
      <c r="B28" s="67" t="s">
        <v>979</v>
      </c>
      <c r="C28" s="139">
        <v>13</v>
      </c>
      <c r="D28" s="133" t="e">
        <f>D27*0.771</f>
        <v>#DIV/0!</v>
      </c>
    </row>
    <row r="29" spans="1:4" x14ac:dyDescent="0.25">
      <c r="A29" s="130"/>
      <c r="B29" s="51" t="s">
        <v>980</v>
      </c>
      <c r="C29" s="139"/>
      <c r="D29" s="133"/>
    </row>
    <row r="30" spans="1:4" x14ac:dyDescent="0.25">
      <c r="A30" s="130">
        <v>14</v>
      </c>
      <c r="B30" s="1" t="s">
        <v>981</v>
      </c>
      <c r="C30" s="139">
        <v>14</v>
      </c>
      <c r="D30" s="129">
        <f>'Worksheet 1'!D16</f>
        <v>0</v>
      </c>
    </row>
    <row r="31" spans="1:4" x14ac:dyDescent="0.25">
      <c r="A31" s="130"/>
      <c r="B31" s="51" t="s">
        <v>982</v>
      </c>
      <c r="C31" s="139"/>
      <c r="D31" s="133"/>
    </row>
    <row r="32" spans="1:4" x14ac:dyDescent="0.25">
      <c r="A32" s="130">
        <v>15</v>
      </c>
      <c r="B32" s="1" t="s">
        <v>976</v>
      </c>
      <c r="C32" s="139">
        <v>15</v>
      </c>
      <c r="D32" s="129">
        <f>'Worksheet 1'!D21+'Worksheet 1'!D16</f>
        <v>0</v>
      </c>
    </row>
    <row r="33" spans="1:4" x14ac:dyDescent="0.25">
      <c r="A33" s="130"/>
      <c r="B33" s="51" t="s">
        <v>977</v>
      </c>
      <c r="C33" s="139"/>
      <c r="D33" s="133"/>
    </row>
    <row r="34" spans="1:4" x14ac:dyDescent="0.25">
      <c r="A34" s="1">
        <v>16</v>
      </c>
      <c r="B34" s="51" t="s">
        <v>983</v>
      </c>
      <c r="C34" s="1">
        <v>16</v>
      </c>
      <c r="D34" s="54" t="e">
        <f>D30/D32</f>
        <v>#DIV/0!</v>
      </c>
    </row>
    <row r="35" spans="1:4" ht="30" x14ac:dyDescent="0.25">
      <c r="A35" s="130">
        <v>17</v>
      </c>
      <c r="B35" s="67" t="s">
        <v>984</v>
      </c>
      <c r="C35" s="139">
        <v>17</v>
      </c>
      <c r="D35" s="133" t="e">
        <f>D34*0.557</f>
        <v>#DIV/0!</v>
      </c>
    </row>
    <row r="36" spans="1:4" x14ac:dyDescent="0.25">
      <c r="A36" s="130"/>
      <c r="B36" s="51" t="s">
        <v>985</v>
      </c>
      <c r="C36" s="139"/>
      <c r="D36" s="133"/>
    </row>
    <row r="37" spans="1:4" x14ac:dyDescent="0.25">
      <c r="A37" s="130">
        <v>18</v>
      </c>
      <c r="B37" s="1" t="s">
        <v>986</v>
      </c>
      <c r="C37" s="139">
        <v>18</v>
      </c>
      <c r="D37" s="133" t="e">
        <f>D28+D35</f>
        <v>#DIV/0!</v>
      </c>
    </row>
    <row r="38" spans="1:4" x14ac:dyDescent="0.25">
      <c r="A38" s="130"/>
      <c r="B38" s="51" t="s">
        <v>987</v>
      </c>
      <c r="C38" s="139"/>
      <c r="D38" s="133"/>
    </row>
  </sheetData>
  <mergeCells count="33">
    <mergeCell ref="A37:A38"/>
    <mergeCell ref="C37:C38"/>
    <mergeCell ref="D37:D38"/>
    <mergeCell ref="A32:A33"/>
    <mergeCell ref="C32:C33"/>
    <mergeCell ref="D32:D33"/>
    <mergeCell ref="A35:A36"/>
    <mergeCell ref="C35:C36"/>
    <mergeCell ref="D35:D36"/>
    <mergeCell ref="A28:A29"/>
    <mergeCell ref="C28:C29"/>
    <mergeCell ref="D28:D29"/>
    <mergeCell ref="A30:A31"/>
    <mergeCell ref="C30:C31"/>
    <mergeCell ref="D30:D31"/>
    <mergeCell ref="A23:A24"/>
    <mergeCell ref="C23:C24"/>
    <mergeCell ref="D23:D24"/>
    <mergeCell ref="A25:A26"/>
    <mergeCell ref="C25:C26"/>
    <mergeCell ref="D25:D26"/>
    <mergeCell ref="A15:A16"/>
    <mergeCell ref="C15:C16"/>
    <mergeCell ref="D15:D16"/>
    <mergeCell ref="A17:A18"/>
    <mergeCell ref="C17:C18"/>
    <mergeCell ref="D17:D18"/>
    <mergeCell ref="A9:A10"/>
    <mergeCell ref="C9:C10"/>
    <mergeCell ref="D9:D10"/>
    <mergeCell ref="A13:A14"/>
    <mergeCell ref="C13:C14"/>
    <mergeCell ref="D13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B967-63C3-436F-A746-B543B07AF985}">
  <dimension ref="A1:G11"/>
  <sheetViews>
    <sheetView workbookViewId="0">
      <selection activeCell="A3" sqref="A3:C11"/>
    </sheetView>
  </sheetViews>
  <sheetFormatPr defaultRowHeight="15" x14ac:dyDescent="0.25"/>
  <cols>
    <col min="1" max="1" width="3.85546875" customWidth="1"/>
    <col min="2" max="2" width="54.28515625" customWidth="1"/>
    <col min="3" max="3" width="17.5703125" customWidth="1"/>
    <col min="4" max="4" width="3.7109375" customWidth="1"/>
    <col min="5" max="5" width="27.5703125" customWidth="1"/>
    <col min="6" max="6" width="48.5703125" customWidth="1"/>
    <col min="7" max="7" width="16.140625" bestFit="1" customWidth="1"/>
  </cols>
  <sheetData>
    <row r="1" spans="1:7" ht="23.25" x14ac:dyDescent="0.35">
      <c r="A1" s="119" t="s">
        <v>1035</v>
      </c>
      <c r="B1" s="119"/>
      <c r="C1" s="119"/>
      <c r="D1" s="119"/>
      <c r="E1" s="119"/>
      <c r="F1" s="119"/>
      <c r="G1" s="119"/>
    </row>
    <row r="2" spans="1:7" ht="15.75" thickBot="1" x14ac:dyDescent="0.3"/>
    <row r="3" spans="1:7" ht="30" customHeight="1" x14ac:dyDescent="0.25">
      <c r="A3" s="93"/>
      <c r="B3" s="100" t="s">
        <v>1036</v>
      </c>
      <c r="C3" s="101" t="s">
        <v>1037</v>
      </c>
      <c r="E3" s="124" t="s">
        <v>1043</v>
      </c>
      <c r="F3" s="125"/>
      <c r="G3" s="126"/>
    </row>
    <row r="4" spans="1:7" ht="30" x14ac:dyDescent="0.25">
      <c r="A4" s="94">
        <v>1</v>
      </c>
      <c r="B4" s="95" t="s">
        <v>1044</v>
      </c>
      <c r="C4" s="105">
        <f>'Worksheet 1'!D10</f>
        <v>0</v>
      </c>
      <c r="E4" s="104" t="s">
        <v>1040</v>
      </c>
      <c r="F4" s="102" t="s">
        <v>1041</v>
      </c>
      <c r="G4" s="103" t="s">
        <v>1042</v>
      </c>
    </row>
    <row r="5" spans="1:7" ht="30" x14ac:dyDescent="0.25">
      <c r="A5" s="94">
        <v>2</v>
      </c>
      <c r="B5" s="95" t="s">
        <v>1045</v>
      </c>
      <c r="C5" s="105">
        <f>'Worksheet 1'!D14</f>
        <v>0</v>
      </c>
      <c r="E5" s="94" t="s">
        <v>1052</v>
      </c>
      <c r="F5" s="95" t="s">
        <v>1057</v>
      </c>
      <c r="G5" s="109"/>
    </row>
    <row r="6" spans="1:7" ht="45" x14ac:dyDescent="0.25">
      <c r="A6" s="94">
        <v>3</v>
      </c>
      <c r="B6" s="95" t="s">
        <v>1046</v>
      </c>
      <c r="C6" s="105">
        <f>'Worksheet 1'!D29</f>
        <v>0</v>
      </c>
      <c r="E6" s="94" t="s">
        <v>1053</v>
      </c>
      <c r="F6" s="95" t="s">
        <v>1058</v>
      </c>
      <c r="G6" s="109"/>
    </row>
    <row r="7" spans="1:7" ht="45" x14ac:dyDescent="0.25">
      <c r="A7" s="96" t="s">
        <v>1038</v>
      </c>
      <c r="B7" s="95" t="s">
        <v>1047</v>
      </c>
      <c r="C7" s="109"/>
      <c r="E7" s="94" t="s">
        <v>1054</v>
      </c>
      <c r="F7" s="107" t="s">
        <v>1059</v>
      </c>
      <c r="G7" s="109"/>
    </row>
    <row r="8" spans="1:7" ht="30" x14ac:dyDescent="0.25">
      <c r="A8" s="96" t="s">
        <v>1039</v>
      </c>
      <c r="B8" s="95" t="s">
        <v>1048</v>
      </c>
      <c r="C8" s="109"/>
      <c r="E8" s="94" t="s">
        <v>1055</v>
      </c>
      <c r="F8" s="107" t="s">
        <v>1060</v>
      </c>
      <c r="G8" s="109"/>
    </row>
    <row r="9" spans="1:7" ht="60.75" thickBot="1" x14ac:dyDescent="0.3">
      <c r="A9" s="94">
        <v>5</v>
      </c>
      <c r="B9" s="95" t="s">
        <v>1049</v>
      </c>
      <c r="C9" s="105">
        <f>('Worksheet 1'!D16*0.155)+('Worksheet 1'!D21*0.08)</f>
        <v>0</v>
      </c>
      <c r="E9" s="97" t="s">
        <v>1056</v>
      </c>
      <c r="F9" s="98" t="s">
        <v>1061</v>
      </c>
      <c r="G9" s="106"/>
    </row>
    <row r="10" spans="1:7" ht="30" x14ac:dyDescent="0.25">
      <c r="A10" s="94">
        <v>6</v>
      </c>
      <c r="B10" s="95" t="s">
        <v>1050</v>
      </c>
      <c r="C10" s="105">
        <f>IF(G5="Y",C9-C11,0)</f>
        <v>0</v>
      </c>
      <c r="E10" s="99"/>
      <c r="F10" s="99"/>
      <c r="G10" s="99"/>
    </row>
    <row r="11" spans="1:7" ht="45.75" thickBot="1" x14ac:dyDescent="0.3">
      <c r="A11" s="97">
        <v>7</v>
      </c>
      <c r="B11" s="98" t="s">
        <v>1051</v>
      </c>
      <c r="C11" s="106"/>
      <c r="E11" s="99"/>
      <c r="F11" s="99"/>
      <c r="G11" s="99"/>
    </row>
  </sheetData>
  <mergeCells count="2">
    <mergeCell ref="E3:G3"/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E063-87F2-4A81-BD51-8C326ED7FF28}">
  <dimension ref="A1:L19"/>
  <sheetViews>
    <sheetView topLeftCell="B1" workbookViewId="0">
      <selection activeCell="L5" sqref="L5:L19"/>
    </sheetView>
  </sheetViews>
  <sheetFormatPr defaultRowHeight="15" x14ac:dyDescent="0.25"/>
  <cols>
    <col min="1" max="1" width="12.28515625" bestFit="1" customWidth="1"/>
    <col min="2" max="2" width="40.85546875" customWidth="1"/>
    <col min="3" max="3" width="18.42578125" customWidth="1"/>
    <col min="4" max="4" width="14.7109375" customWidth="1"/>
    <col min="5" max="5" width="13.7109375" customWidth="1"/>
    <col min="6" max="6" width="18.7109375" customWidth="1"/>
    <col min="7" max="7" width="18" customWidth="1"/>
    <col min="8" max="8" width="24.28515625" customWidth="1"/>
    <col min="9" max="9" width="24.5703125" customWidth="1"/>
    <col min="10" max="10" width="23.7109375" customWidth="1"/>
    <col min="11" max="12" width="22.85546875" customWidth="1"/>
  </cols>
  <sheetData>
    <row r="1" spans="1:12" x14ac:dyDescent="0.25">
      <c r="A1" t="s">
        <v>69</v>
      </c>
      <c r="B1" s="1" t="s">
        <v>71</v>
      </c>
    </row>
    <row r="2" spans="1:12" x14ac:dyDescent="0.25">
      <c r="B2" t="s">
        <v>72</v>
      </c>
    </row>
    <row r="3" spans="1:12" x14ac:dyDescent="0.25">
      <c r="B3" t="s">
        <v>123</v>
      </c>
    </row>
    <row r="4" spans="1:12" ht="120" x14ac:dyDescent="0.25">
      <c r="B4" s="25" t="s">
        <v>57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77</v>
      </c>
      <c r="H4" s="25" t="s">
        <v>78</v>
      </c>
      <c r="I4" s="25" t="s">
        <v>79</v>
      </c>
      <c r="J4" s="25" t="s">
        <v>80</v>
      </c>
      <c r="K4" s="25" t="s">
        <v>81</v>
      </c>
      <c r="L4" s="25" t="s">
        <v>82</v>
      </c>
    </row>
    <row r="5" spans="1:12" x14ac:dyDescent="0.25">
      <c r="A5" s="1">
        <v>1</v>
      </c>
      <c r="B5" s="74" t="str">
        <f>IF(Inputs!K7="DFIC",Inputs!B7,"N/A")</f>
        <v>N/A</v>
      </c>
      <c r="C5" s="74" t="e">
        <f>VLOOKUP(B5,Inputs!$B$7:$M$21,2,FALSE)</f>
        <v>#N/A</v>
      </c>
      <c r="D5" s="79" t="str">
        <f>IF(B5&lt;&gt;"N/A",Inputs!AB34,"N/A")</f>
        <v>N/A</v>
      </c>
      <c r="E5" s="90" t="str">
        <f>IF(Inputs!C34="YES","X","")</f>
        <v/>
      </c>
      <c r="F5" s="92" t="str">
        <f>IF(B5&lt;&gt;"N/A",Inputs!AC34,"N/A")</f>
        <v>N/A</v>
      </c>
      <c r="G5" s="92" t="str">
        <f>IF(B5&lt;&gt;"N/A",Inputs!AD34,"N/A")</f>
        <v>N/A</v>
      </c>
      <c r="H5" s="79" t="str">
        <f>IFERROR(D5-(F5+G5),"N/A")</f>
        <v>N/A</v>
      </c>
      <c r="I5" s="79" t="str">
        <f>IF(B5&lt;&gt;"N/A",Inputs!AE34,"N/A")</f>
        <v>N/A</v>
      </c>
      <c r="J5" s="92" t="str">
        <f>IF(B5&lt;&gt;"N/A",Inputs!AF34,"N/A")</f>
        <v>N/A</v>
      </c>
      <c r="K5" s="79" t="str">
        <f>IF(B5&lt;&gt;"N/A",Inputs!AG34,"N/A")</f>
        <v>N/A</v>
      </c>
      <c r="L5" s="79" t="str">
        <f>IFERROR(I5-(J5+K5),"N/A")</f>
        <v>N/A</v>
      </c>
    </row>
    <row r="6" spans="1:12" x14ac:dyDescent="0.25">
      <c r="A6" s="1">
        <v>2</v>
      </c>
      <c r="B6" s="74" t="str">
        <f>IF(Inputs!K8="DFIC",Inputs!B8,"N/A")</f>
        <v>N/A</v>
      </c>
      <c r="C6" s="74" t="e">
        <f>VLOOKUP(B6,Inputs!$B$7:$M$21,2,FALSE)</f>
        <v>#N/A</v>
      </c>
      <c r="D6" s="79" t="str">
        <f>IF(B6&lt;&gt;"N/A",Inputs!AB35,"N/A")</f>
        <v>N/A</v>
      </c>
      <c r="E6" s="90" t="str">
        <f>IF(Inputs!C35="YES","X","")</f>
        <v/>
      </c>
      <c r="F6" s="92" t="str">
        <f>IF(B6&lt;&gt;"N/A",Inputs!AC35,"N/A")</f>
        <v>N/A</v>
      </c>
      <c r="G6" s="92" t="str">
        <f>IF(B6&lt;&gt;"N/A",Inputs!AD35,"N/A")</f>
        <v>N/A</v>
      </c>
      <c r="H6" s="79" t="str">
        <f t="shared" ref="H6:H19" si="0">IFERROR(D6-(F6+G6),"N/A")</f>
        <v>N/A</v>
      </c>
      <c r="I6" s="79" t="str">
        <f>IF(B6&lt;&gt;"N/A",Inputs!AE35,"N/A")</f>
        <v>N/A</v>
      </c>
      <c r="J6" s="92" t="str">
        <f>IF(B6&lt;&gt;"N/A",Inputs!AF35,"N/A")</f>
        <v>N/A</v>
      </c>
      <c r="K6" s="79" t="str">
        <f>IF(B6&lt;&gt;"N/A",Inputs!AG35,"N/A")</f>
        <v>N/A</v>
      </c>
      <c r="L6" s="79" t="str">
        <f t="shared" ref="L6:L19" si="1">IFERROR(I6-(J6+K6),"N/A")</f>
        <v>N/A</v>
      </c>
    </row>
    <row r="7" spans="1:12" x14ac:dyDescent="0.25">
      <c r="A7" s="1">
        <v>3</v>
      </c>
      <c r="B7" s="74" t="str">
        <f>IF(Inputs!K9="DFIC",Inputs!B9,"N/A")</f>
        <v>N/A</v>
      </c>
      <c r="C7" s="74" t="e">
        <f>VLOOKUP(B7,Inputs!$B$7:$M$21,2,FALSE)</f>
        <v>#N/A</v>
      </c>
      <c r="D7" s="79" t="str">
        <f>IF(B7&lt;&gt;"N/A",Inputs!AB36,"N/A")</f>
        <v>N/A</v>
      </c>
      <c r="E7" s="90" t="str">
        <f>IF(Inputs!C36="YES","X","")</f>
        <v/>
      </c>
      <c r="F7" s="92" t="str">
        <f>IF(B7&lt;&gt;"N/A",Inputs!AC36,"N/A")</f>
        <v>N/A</v>
      </c>
      <c r="G7" s="92" t="str">
        <f>IF(B7&lt;&gt;"N/A",Inputs!AD36,"N/A")</f>
        <v>N/A</v>
      </c>
      <c r="H7" s="79" t="str">
        <f t="shared" si="0"/>
        <v>N/A</v>
      </c>
      <c r="I7" s="79" t="str">
        <f>IF(B7&lt;&gt;"N/A",Inputs!AE36,"N/A")</f>
        <v>N/A</v>
      </c>
      <c r="J7" s="92" t="str">
        <f>IF(B7&lt;&gt;"N/A",Inputs!AF36,"N/A")</f>
        <v>N/A</v>
      </c>
      <c r="K7" s="79" t="str">
        <f>IF(B7&lt;&gt;"N/A",Inputs!AG36,"N/A")</f>
        <v>N/A</v>
      </c>
      <c r="L7" s="79" t="str">
        <f t="shared" si="1"/>
        <v>N/A</v>
      </c>
    </row>
    <row r="8" spans="1:12" x14ac:dyDescent="0.25">
      <c r="A8" s="1">
        <v>4</v>
      </c>
      <c r="B8" s="74" t="str">
        <f>IF(Inputs!K10="DFIC",Inputs!B10,"N/A")</f>
        <v>N/A</v>
      </c>
      <c r="C8" s="74" t="e">
        <f>VLOOKUP(B8,Inputs!$B$7:$M$21,2,FALSE)</f>
        <v>#N/A</v>
      </c>
      <c r="D8" s="79" t="str">
        <f>IF(B8&lt;&gt;"N/A",Inputs!AB37,"N/A")</f>
        <v>N/A</v>
      </c>
      <c r="E8" s="90" t="str">
        <f>IF(Inputs!C37="YES","X","")</f>
        <v/>
      </c>
      <c r="F8" s="92" t="str">
        <f>IF(B8&lt;&gt;"N/A",Inputs!AC37,"N/A")</f>
        <v>N/A</v>
      </c>
      <c r="G8" s="92" t="str">
        <f>IF(B8&lt;&gt;"N/A",Inputs!AD37,"N/A")</f>
        <v>N/A</v>
      </c>
      <c r="H8" s="79" t="str">
        <f t="shared" si="0"/>
        <v>N/A</v>
      </c>
      <c r="I8" s="79" t="str">
        <f>IF(B8&lt;&gt;"N/A",Inputs!AE37,"N/A")</f>
        <v>N/A</v>
      </c>
      <c r="J8" s="92" t="str">
        <f>IF(B8&lt;&gt;"N/A",Inputs!AF37,"N/A")</f>
        <v>N/A</v>
      </c>
      <c r="K8" s="79" t="str">
        <f>IF(B8&lt;&gt;"N/A",Inputs!AG37,"N/A")</f>
        <v>N/A</v>
      </c>
      <c r="L8" s="79" t="str">
        <f t="shared" si="1"/>
        <v>N/A</v>
      </c>
    </row>
    <row r="9" spans="1:12" x14ac:dyDescent="0.25">
      <c r="A9" s="1">
        <v>5</v>
      </c>
      <c r="B9" s="74" t="str">
        <f>IF(Inputs!K11="DFIC",Inputs!B11,"N/A")</f>
        <v>N/A</v>
      </c>
      <c r="C9" s="74" t="e">
        <f>VLOOKUP(B9,Inputs!$B$7:$M$21,2,FALSE)</f>
        <v>#N/A</v>
      </c>
      <c r="D9" s="79" t="str">
        <f>IF(B9&lt;&gt;"N/A",Inputs!AB38,"N/A")</f>
        <v>N/A</v>
      </c>
      <c r="E9" s="90" t="str">
        <f>IF(Inputs!C38="YES","X","")</f>
        <v/>
      </c>
      <c r="F9" s="92" t="str">
        <f>IF(B9&lt;&gt;"N/A",Inputs!AC38,"N/A")</f>
        <v>N/A</v>
      </c>
      <c r="G9" s="92" t="str">
        <f>IF(B9&lt;&gt;"N/A",Inputs!AD38,"N/A")</f>
        <v>N/A</v>
      </c>
      <c r="H9" s="79" t="str">
        <f t="shared" si="0"/>
        <v>N/A</v>
      </c>
      <c r="I9" s="79" t="str">
        <f>IF(B9&lt;&gt;"N/A",Inputs!AE38,"N/A")</f>
        <v>N/A</v>
      </c>
      <c r="J9" s="92" t="str">
        <f>IF(B9&lt;&gt;"N/A",Inputs!AF38,"N/A")</f>
        <v>N/A</v>
      </c>
      <c r="K9" s="79" t="str">
        <f>IF(B9&lt;&gt;"N/A",Inputs!AG38,"N/A")</f>
        <v>N/A</v>
      </c>
      <c r="L9" s="79" t="str">
        <f t="shared" si="1"/>
        <v>N/A</v>
      </c>
    </row>
    <row r="10" spans="1:12" x14ac:dyDescent="0.25">
      <c r="A10" s="1">
        <v>6</v>
      </c>
      <c r="B10" s="74" t="str">
        <f>IF(Inputs!K12="DFIC",Inputs!B12,"N/A")</f>
        <v>N/A</v>
      </c>
      <c r="C10" s="74" t="e">
        <f>VLOOKUP(B10,Inputs!$B$7:$M$21,2,FALSE)</f>
        <v>#N/A</v>
      </c>
      <c r="D10" s="79" t="str">
        <f>IF(B10&lt;&gt;"N/A",Inputs!AB39,"N/A")</f>
        <v>N/A</v>
      </c>
      <c r="E10" s="90" t="str">
        <f>IF(Inputs!C39="YES","X","")</f>
        <v/>
      </c>
      <c r="F10" s="92" t="str">
        <f>IF(B10&lt;&gt;"N/A",Inputs!AC39,"N/A")</f>
        <v>N/A</v>
      </c>
      <c r="G10" s="92" t="str">
        <f>IF(B10&lt;&gt;"N/A",Inputs!AD39,"N/A")</f>
        <v>N/A</v>
      </c>
      <c r="H10" s="79" t="str">
        <f t="shared" si="0"/>
        <v>N/A</v>
      </c>
      <c r="I10" s="79" t="str">
        <f>IF(B10&lt;&gt;"N/A",Inputs!AE39,"N/A")</f>
        <v>N/A</v>
      </c>
      <c r="J10" s="92" t="str">
        <f>IF(B10&lt;&gt;"N/A",Inputs!AF39,"N/A")</f>
        <v>N/A</v>
      </c>
      <c r="K10" s="79" t="str">
        <f>IF(B10&lt;&gt;"N/A",Inputs!AG39,"N/A")</f>
        <v>N/A</v>
      </c>
      <c r="L10" s="79" t="str">
        <f t="shared" si="1"/>
        <v>N/A</v>
      </c>
    </row>
    <row r="11" spans="1:12" x14ac:dyDescent="0.25">
      <c r="A11" s="1">
        <v>7</v>
      </c>
      <c r="B11" s="74" t="str">
        <f>IF(Inputs!K13="DFIC",Inputs!B13,"N/A")</f>
        <v>N/A</v>
      </c>
      <c r="C11" s="74" t="e">
        <f>VLOOKUP(B11,Inputs!$B$7:$M$21,2,FALSE)</f>
        <v>#N/A</v>
      </c>
      <c r="D11" s="79" t="str">
        <f>IF(B11&lt;&gt;"N/A",Inputs!AB40,"N/A")</f>
        <v>N/A</v>
      </c>
      <c r="E11" s="90" t="str">
        <f>IF(Inputs!C40="YES","X","")</f>
        <v/>
      </c>
      <c r="F11" s="92" t="str">
        <f>IF(B11&lt;&gt;"N/A",Inputs!AC40,"N/A")</f>
        <v>N/A</v>
      </c>
      <c r="G11" s="92" t="str">
        <f>IF(B11&lt;&gt;"N/A",Inputs!AD40,"N/A")</f>
        <v>N/A</v>
      </c>
      <c r="H11" s="79" t="str">
        <f t="shared" si="0"/>
        <v>N/A</v>
      </c>
      <c r="I11" s="79" t="str">
        <f>IF(B11&lt;&gt;"N/A",Inputs!AE40,"N/A")</f>
        <v>N/A</v>
      </c>
      <c r="J11" s="92" t="str">
        <f>IF(B11&lt;&gt;"N/A",Inputs!AF40,"N/A")</f>
        <v>N/A</v>
      </c>
      <c r="K11" s="79" t="str">
        <f>IF(B11&lt;&gt;"N/A",Inputs!AG40,"N/A")</f>
        <v>N/A</v>
      </c>
      <c r="L11" s="79" t="str">
        <f t="shared" si="1"/>
        <v>N/A</v>
      </c>
    </row>
    <row r="12" spans="1:12" x14ac:dyDescent="0.25">
      <c r="A12" s="1">
        <v>8</v>
      </c>
      <c r="B12" s="74" t="str">
        <f>IF(Inputs!K14="DFIC",Inputs!B14,"N/A")</f>
        <v>N/A</v>
      </c>
      <c r="C12" s="74" t="e">
        <f>VLOOKUP(B12,Inputs!$B$7:$M$21,2,FALSE)</f>
        <v>#N/A</v>
      </c>
      <c r="D12" s="79" t="str">
        <f>IF(B12&lt;&gt;"N/A",Inputs!AB41,"N/A")</f>
        <v>N/A</v>
      </c>
      <c r="E12" s="90" t="str">
        <f>IF(Inputs!C41="YES","X","")</f>
        <v/>
      </c>
      <c r="F12" s="92" t="str">
        <f>IF(B12&lt;&gt;"N/A",Inputs!AC41,"N/A")</f>
        <v>N/A</v>
      </c>
      <c r="G12" s="92" t="str">
        <f>IF(B12&lt;&gt;"N/A",Inputs!AD41,"N/A")</f>
        <v>N/A</v>
      </c>
      <c r="H12" s="79" t="str">
        <f t="shared" si="0"/>
        <v>N/A</v>
      </c>
      <c r="I12" s="79" t="str">
        <f>IF(B12&lt;&gt;"N/A",Inputs!AE41,"N/A")</f>
        <v>N/A</v>
      </c>
      <c r="J12" s="92" t="str">
        <f>IF(B12&lt;&gt;"N/A",Inputs!AF41,"N/A")</f>
        <v>N/A</v>
      </c>
      <c r="K12" s="79" t="str">
        <f>IF(B12&lt;&gt;"N/A",Inputs!AG41,"N/A")</f>
        <v>N/A</v>
      </c>
      <c r="L12" s="79" t="str">
        <f t="shared" si="1"/>
        <v>N/A</v>
      </c>
    </row>
    <row r="13" spans="1:12" x14ac:dyDescent="0.25">
      <c r="A13" s="1">
        <v>9</v>
      </c>
      <c r="B13" s="74" t="str">
        <f>IF(Inputs!K15="DFIC",Inputs!B15,"N/A")</f>
        <v>N/A</v>
      </c>
      <c r="C13" s="74" t="e">
        <f>VLOOKUP(B13,Inputs!$B$7:$M$21,2,FALSE)</f>
        <v>#N/A</v>
      </c>
      <c r="D13" s="79" t="str">
        <f>IF(B13&lt;&gt;"N/A",Inputs!AB42,"N/A")</f>
        <v>N/A</v>
      </c>
      <c r="E13" s="90" t="str">
        <f>IF(Inputs!C42="YES","X","")</f>
        <v/>
      </c>
      <c r="F13" s="92" t="str">
        <f>IF(B13&lt;&gt;"N/A",Inputs!AC42,"N/A")</f>
        <v>N/A</v>
      </c>
      <c r="G13" s="92" t="str">
        <f>IF(B13&lt;&gt;"N/A",Inputs!AD42,"N/A")</f>
        <v>N/A</v>
      </c>
      <c r="H13" s="79" t="str">
        <f t="shared" si="0"/>
        <v>N/A</v>
      </c>
      <c r="I13" s="79" t="str">
        <f>IF(B13&lt;&gt;"N/A",Inputs!AE42,"N/A")</f>
        <v>N/A</v>
      </c>
      <c r="J13" s="92" t="str">
        <f>IF(B13&lt;&gt;"N/A",Inputs!AF42,"N/A")</f>
        <v>N/A</v>
      </c>
      <c r="K13" s="79" t="str">
        <f>IF(B13&lt;&gt;"N/A",Inputs!AG42,"N/A")</f>
        <v>N/A</v>
      </c>
      <c r="L13" s="79" t="str">
        <f t="shared" si="1"/>
        <v>N/A</v>
      </c>
    </row>
    <row r="14" spans="1:12" x14ac:dyDescent="0.25">
      <c r="A14" s="1">
        <v>10</v>
      </c>
      <c r="B14" s="74" t="str">
        <f>IF(Inputs!K16="DFIC",Inputs!B16,"N/A")</f>
        <v>N/A</v>
      </c>
      <c r="C14" s="74" t="e">
        <f>VLOOKUP(B14,Inputs!$B$7:$M$21,2,FALSE)</f>
        <v>#N/A</v>
      </c>
      <c r="D14" s="79" t="str">
        <f>IF(B14&lt;&gt;"N/A",Inputs!AB43,"N/A")</f>
        <v>N/A</v>
      </c>
      <c r="E14" s="90" t="str">
        <f>IF(Inputs!C43="YES","X","")</f>
        <v/>
      </c>
      <c r="F14" s="92" t="str">
        <f>IF(B14&lt;&gt;"N/A",Inputs!AC43,"N/A")</f>
        <v>N/A</v>
      </c>
      <c r="G14" s="92" t="str">
        <f>IF(B14&lt;&gt;"N/A",Inputs!AD43,"N/A")</f>
        <v>N/A</v>
      </c>
      <c r="H14" s="79" t="str">
        <f t="shared" si="0"/>
        <v>N/A</v>
      </c>
      <c r="I14" s="79" t="str">
        <f>IF(B14&lt;&gt;"N/A",Inputs!AE43,"N/A")</f>
        <v>N/A</v>
      </c>
      <c r="J14" s="92" t="str">
        <f>IF(B14&lt;&gt;"N/A",Inputs!AF43,"N/A")</f>
        <v>N/A</v>
      </c>
      <c r="K14" s="79" t="str">
        <f>IF(B14&lt;&gt;"N/A",Inputs!AG43,"N/A")</f>
        <v>N/A</v>
      </c>
      <c r="L14" s="79" t="str">
        <f t="shared" si="1"/>
        <v>N/A</v>
      </c>
    </row>
    <row r="15" spans="1:12" x14ac:dyDescent="0.25">
      <c r="A15" s="1">
        <v>11</v>
      </c>
      <c r="B15" s="74" t="str">
        <f>IF(Inputs!K17="DFIC",Inputs!B17,"N/A")</f>
        <v>N/A</v>
      </c>
      <c r="C15" s="74" t="e">
        <f>VLOOKUP(B15,Inputs!$B$7:$M$21,2,FALSE)</f>
        <v>#N/A</v>
      </c>
      <c r="D15" s="79" t="str">
        <f>IF(B15&lt;&gt;"N/A",Inputs!AB44,"N/A")</f>
        <v>N/A</v>
      </c>
      <c r="E15" s="90" t="str">
        <f>IF(Inputs!C44="YES","X","")</f>
        <v/>
      </c>
      <c r="F15" s="92" t="str">
        <f>IF(B15&lt;&gt;"N/A",Inputs!AC44,"N/A")</f>
        <v>N/A</v>
      </c>
      <c r="G15" s="92" t="str">
        <f>IF(B15&lt;&gt;"N/A",Inputs!AD44,"N/A")</f>
        <v>N/A</v>
      </c>
      <c r="H15" s="79" t="str">
        <f t="shared" si="0"/>
        <v>N/A</v>
      </c>
      <c r="I15" s="79" t="str">
        <f>IF(B15&lt;&gt;"N/A",Inputs!AE44,"N/A")</f>
        <v>N/A</v>
      </c>
      <c r="J15" s="92" t="str">
        <f>IF(B15&lt;&gt;"N/A",Inputs!AF44,"N/A")</f>
        <v>N/A</v>
      </c>
      <c r="K15" s="79" t="str">
        <f>IF(B15&lt;&gt;"N/A",Inputs!AG44,"N/A")</f>
        <v>N/A</v>
      </c>
      <c r="L15" s="79" t="str">
        <f t="shared" si="1"/>
        <v>N/A</v>
      </c>
    </row>
    <row r="16" spans="1:12" x14ac:dyDescent="0.25">
      <c r="A16" s="1">
        <v>12</v>
      </c>
      <c r="B16" s="74" t="str">
        <f>IF(Inputs!K18="DFIC",Inputs!B18,"N/A")</f>
        <v>N/A</v>
      </c>
      <c r="C16" s="74" t="e">
        <f>VLOOKUP(B16,Inputs!$B$7:$M$21,2,FALSE)</f>
        <v>#N/A</v>
      </c>
      <c r="D16" s="79" t="str">
        <f>IF(B16&lt;&gt;"N/A",Inputs!AB45,"N/A")</f>
        <v>N/A</v>
      </c>
      <c r="E16" s="90" t="str">
        <f>IF(Inputs!C45="YES","X","")</f>
        <v/>
      </c>
      <c r="F16" s="92" t="str">
        <f>IF(B16&lt;&gt;"N/A",Inputs!AC45,"N/A")</f>
        <v>N/A</v>
      </c>
      <c r="G16" s="92" t="str">
        <f>IF(B16&lt;&gt;"N/A",Inputs!AD45,"N/A")</f>
        <v>N/A</v>
      </c>
      <c r="H16" s="79" t="str">
        <f t="shared" si="0"/>
        <v>N/A</v>
      </c>
      <c r="I16" s="79" t="str">
        <f>IF(B16&lt;&gt;"N/A",Inputs!AE45,"N/A")</f>
        <v>N/A</v>
      </c>
      <c r="J16" s="92" t="str">
        <f>IF(B16&lt;&gt;"N/A",Inputs!AF45,"N/A")</f>
        <v>N/A</v>
      </c>
      <c r="K16" s="79" t="str">
        <f>IF(B16&lt;&gt;"N/A",Inputs!AG45,"N/A")</f>
        <v>N/A</v>
      </c>
      <c r="L16" s="79" t="str">
        <f t="shared" si="1"/>
        <v>N/A</v>
      </c>
    </row>
    <row r="17" spans="1:12" x14ac:dyDescent="0.25">
      <c r="A17" s="1">
        <v>13</v>
      </c>
      <c r="B17" s="74" t="str">
        <f>IF(Inputs!K19="DFIC",Inputs!B19,"N/A")</f>
        <v>N/A</v>
      </c>
      <c r="C17" s="74" t="e">
        <f>VLOOKUP(B17,Inputs!$B$7:$M$21,2,FALSE)</f>
        <v>#N/A</v>
      </c>
      <c r="D17" s="79" t="str">
        <f>IF(B17&lt;&gt;"N/A",Inputs!AB46,"N/A")</f>
        <v>N/A</v>
      </c>
      <c r="E17" s="90" t="str">
        <f>IF(Inputs!C46="YES","X","")</f>
        <v/>
      </c>
      <c r="F17" s="92" t="str">
        <f>IF(B17&lt;&gt;"N/A",Inputs!AC46,"N/A")</f>
        <v>N/A</v>
      </c>
      <c r="G17" s="92" t="str">
        <f>IF(B17&lt;&gt;"N/A",Inputs!AD46,"N/A")</f>
        <v>N/A</v>
      </c>
      <c r="H17" s="79" t="str">
        <f t="shared" si="0"/>
        <v>N/A</v>
      </c>
      <c r="I17" s="79" t="str">
        <f>IF(B17&lt;&gt;"N/A",Inputs!AE46,"N/A")</f>
        <v>N/A</v>
      </c>
      <c r="J17" s="92" t="str">
        <f>IF(B17&lt;&gt;"N/A",Inputs!AF46,"N/A")</f>
        <v>N/A</v>
      </c>
      <c r="K17" s="79" t="str">
        <f>IF(B17&lt;&gt;"N/A",Inputs!AG46,"N/A")</f>
        <v>N/A</v>
      </c>
      <c r="L17" s="79" t="str">
        <f t="shared" si="1"/>
        <v>N/A</v>
      </c>
    </row>
    <row r="18" spans="1:12" x14ac:dyDescent="0.25">
      <c r="A18" s="1">
        <v>14</v>
      </c>
      <c r="B18" s="74" t="str">
        <f>IF(Inputs!K20="DFIC",Inputs!B20,"N/A")</f>
        <v>N/A</v>
      </c>
      <c r="C18" s="74" t="e">
        <f>VLOOKUP(B18,Inputs!$B$7:$M$21,2,FALSE)</f>
        <v>#N/A</v>
      </c>
      <c r="D18" s="79" t="str">
        <f>IF(B18&lt;&gt;"N/A",Inputs!AB47,"N/A")</f>
        <v>N/A</v>
      </c>
      <c r="E18" s="90" t="str">
        <f>IF(Inputs!C47="YES","X","")</f>
        <v/>
      </c>
      <c r="F18" s="92" t="str">
        <f>IF(B18&lt;&gt;"N/A",Inputs!AC47,"N/A")</f>
        <v>N/A</v>
      </c>
      <c r="G18" s="92" t="str">
        <f>IF(B18&lt;&gt;"N/A",Inputs!AD47,"N/A")</f>
        <v>N/A</v>
      </c>
      <c r="H18" s="79" t="str">
        <f t="shared" si="0"/>
        <v>N/A</v>
      </c>
      <c r="I18" s="79" t="str">
        <f>IF(B18&lt;&gt;"N/A",Inputs!AE47,"N/A")</f>
        <v>N/A</v>
      </c>
      <c r="J18" s="92" t="str">
        <f>IF(B18&lt;&gt;"N/A",Inputs!AF47,"N/A")</f>
        <v>N/A</v>
      </c>
      <c r="K18" s="79" t="str">
        <f>IF(B18&lt;&gt;"N/A",Inputs!AG47,"N/A")</f>
        <v>N/A</v>
      </c>
      <c r="L18" s="79" t="str">
        <f t="shared" si="1"/>
        <v>N/A</v>
      </c>
    </row>
    <row r="19" spans="1:12" x14ac:dyDescent="0.25">
      <c r="A19" s="1">
        <v>15</v>
      </c>
      <c r="B19" s="74" t="str">
        <f>IF(Inputs!K21="DFIC",Inputs!B21,"N/A")</f>
        <v>N/A</v>
      </c>
      <c r="C19" s="74" t="e">
        <f>VLOOKUP(B19,Inputs!$B$7:$M$21,2,FALSE)</f>
        <v>#N/A</v>
      </c>
      <c r="D19" s="79" t="str">
        <f>IF(B19&lt;&gt;"N/A",Inputs!AB48,"N/A")</f>
        <v>N/A</v>
      </c>
      <c r="E19" s="90" t="str">
        <f>IF(Inputs!C48="YES","X","")</f>
        <v/>
      </c>
      <c r="F19" s="92" t="str">
        <f>IF(B19&lt;&gt;"N/A",Inputs!AC48,"N/A")</f>
        <v>N/A</v>
      </c>
      <c r="G19" s="92" t="str">
        <f>IF(B19&lt;&gt;"N/A",Inputs!AD48,"N/A")</f>
        <v>N/A</v>
      </c>
      <c r="H19" s="79" t="str">
        <f t="shared" si="0"/>
        <v>N/A</v>
      </c>
      <c r="I19" s="79" t="str">
        <f>IF(B19&lt;&gt;"N/A",Inputs!AE48,"N/A")</f>
        <v>N/A</v>
      </c>
      <c r="J19" s="92" t="str">
        <f>IF(B19&lt;&gt;"N/A",Inputs!AF48,"N/A")</f>
        <v>N/A</v>
      </c>
      <c r="K19" s="79" t="str">
        <f>IF(B19&lt;&gt;"N/A",Inputs!AG48,"N/A")</f>
        <v>N/A</v>
      </c>
      <c r="L19" s="79" t="str">
        <f t="shared" si="1"/>
        <v>N/A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7E2C-E188-4E1A-ABDB-BC15F41DDAAC}">
  <dimension ref="A1:P21"/>
  <sheetViews>
    <sheetView workbookViewId="0">
      <selection activeCell="O6" sqref="O6"/>
    </sheetView>
  </sheetViews>
  <sheetFormatPr defaultRowHeight="15" x14ac:dyDescent="0.25"/>
  <cols>
    <col min="1" max="1" width="12.42578125" bestFit="1" customWidth="1"/>
    <col min="2" max="2" width="34" customWidth="1"/>
    <col min="3" max="4" width="21.42578125" customWidth="1"/>
    <col min="5" max="5" width="13.5703125" customWidth="1"/>
    <col min="6" max="6" width="12.5703125" customWidth="1"/>
    <col min="7" max="7" width="9.140625" customWidth="1"/>
    <col min="8" max="8" width="14.5703125" customWidth="1"/>
    <col min="9" max="9" width="14" customWidth="1"/>
    <col min="10" max="10" width="18.85546875" customWidth="1"/>
    <col min="11" max="11" width="15.7109375" customWidth="1"/>
    <col min="12" max="12" width="14.28515625" customWidth="1"/>
    <col min="13" max="13" width="11.85546875" customWidth="1"/>
    <col min="14" max="14" width="16.28515625" customWidth="1"/>
    <col min="15" max="15" width="18.28515625" customWidth="1"/>
    <col min="16" max="16" width="19.140625" customWidth="1"/>
  </cols>
  <sheetData>
    <row r="1" spans="1:16" x14ac:dyDescent="0.25">
      <c r="A1" t="s">
        <v>124</v>
      </c>
      <c r="B1" s="1" t="s">
        <v>125</v>
      </c>
    </row>
    <row r="2" spans="1:16" x14ac:dyDescent="0.25">
      <c r="B2" t="s">
        <v>72</v>
      </c>
    </row>
    <row r="3" spans="1:16" x14ac:dyDescent="0.25">
      <c r="B3" t="s">
        <v>992</v>
      </c>
    </row>
    <row r="4" spans="1:16" ht="30" customHeight="1" x14ac:dyDescent="0.25">
      <c r="B4" s="122" t="s">
        <v>57</v>
      </c>
      <c r="C4" s="122" t="s">
        <v>58</v>
      </c>
      <c r="D4" s="122" t="s">
        <v>126</v>
      </c>
      <c r="E4" s="137" t="s">
        <v>59</v>
      </c>
      <c r="F4" s="110" t="s">
        <v>655</v>
      </c>
      <c r="G4" s="110"/>
      <c r="H4" s="110" t="s">
        <v>659</v>
      </c>
      <c r="I4" s="110"/>
      <c r="J4" s="122" t="s">
        <v>127</v>
      </c>
      <c r="K4" s="137" t="s">
        <v>128</v>
      </c>
      <c r="L4" s="122" t="s">
        <v>129</v>
      </c>
      <c r="M4" s="122" t="s">
        <v>130</v>
      </c>
      <c r="N4" s="122" t="s">
        <v>131</v>
      </c>
      <c r="O4" s="137" t="s">
        <v>133</v>
      </c>
      <c r="P4" s="137" t="s">
        <v>132</v>
      </c>
    </row>
    <row r="5" spans="1:16" ht="36" customHeight="1" x14ac:dyDescent="0.25">
      <c r="B5" s="123"/>
      <c r="C5" s="123"/>
      <c r="D5" s="123"/>
      <c r="E5" s="137"/>
      <c r="F5" s="25" t="s">
        <v>656</v>
      </c>
      <c r="G5" s="25" t="s">
        <v>138</v>
      </c>
      <c r="H5" s="50" t="s">
        <v>657</v>
      </c>
      <c r="I5" s="50" t="s">
        <v>658</v>
      </c>
      <c r="J5" s="123"/>
      <c r="K5" s="137"/>
      <c r="L5" s="123"/>
      <c r="M5" s="123"/>
      <c r="N5" s="123"/>
      <c r="O5" s="137"/>
      <c r="P5" s="137"/>
    </row>
    <row r="6" spans="1:16" x14ac:dyDescent="0.25">
      <c r="A6" s="1">
        <v>1</v>
      </c>
      <c r="B6" s="36" t="str">
        <f>'Worksheet B - Gen'!B5</f>
        <v>N/A</v>
      </c>
      <c r="C6" s="36" t="e">
        <f>'Worksheet B - Gen'!C5</f>
        <v>#N/A</v>
      </c>
      <c r="D6" s="22"/>
      <c r="E6" s="70" t="e">
        <f>IF('Worksheet A'!D4=0,"N/A",'Worksheet A'!D4)</f>
        <v>#N/A</v>
      </c>
      <c r="F6" s="22"/>
      <c r="G6" s="36" t="e">
        <f>VLOOKUP(F6,'Country Code List'!$A$5:$B$262,2,FALSE)</f>
        <v>#N/A</v>
      </c>
      <c r="H6" s="22"/>
      <c r="I6" s="79">
        <f>MAX('Worksheet B - Lump-sum'!H5,'Worksheet B - Lump-sum'!L5)</f>
        <v>0</v>
      </c>
      <c r="J6" s="22"/>
      <c r="K6" s="37">
        <f>IF(J6=0,0,MIN(1,I6/J6))</f>
        <v>0</v>
      </c>
      <c r="L6" s="22"/>
      <c r="M6" s="22"/>
      <c r="N6" s="22"/>
      <c r="O6" s="36">
        <f>L6+M6+N6</f>
        <v>0</v>
      </c>
      <c r="P6" s="36">
        <f>K6*O6</f>
        <v>0</v>
      </c>
    </row>
    <row r="7" spans="1:16" x14ac:dyDescent="0.25">
      <c r="A7" s="1">
        <v>2</v>
      </c>
      <c r="B7" s="71" t="str">
        <f>'Worksheet B - Gen'!B6</f>
        <v>N/A</v>
      </c>
      <c r="C7" s="71" t="e">
        <f>'Worksheet B - Gen'!C6</f>
        <v>#N/A</v>
      </c>
      <c r="D7" s="22"/>
      <c r="E7" s="70" t="e">
        <f>IF('Worksheet A'!D5=0,"N/A",'Worksheet A'!D5)</f>
        <v>#N/A</v>
      </c>
      <c r="F7" s="22"/>
      <c r="G7" s="36" t="e">
        <f>VLOOKUP(F7,'Country Code List'!$A$5:$B$262,2,FALSE)</f>
        <v>#N/A</v>
      </c>
      <c r="H7" s="22"/>
      <c r="I7" s="79">
        <f>MAX('Worksheet B - Lump-sum'!H6,'Worksheet B - Lump-sum'!L6)</f>
        <v>0</v>
      </c>
      <c r="J7" s="22"/>
      <c r="K7" s="37">
        <f t="shared" ref="K7:K20" si="0">IF(J7=0,0,MIN(1,I7/J7))</f>
        <v>0</v>
      </c>
      <c r="L7" s="22"/>
      <c r="M7" s="22"/>
      <c r="N7" s="22"/>
      <c r="O7" s="36">
        <f t="shared" ref="O7:O20" si="1">L7+M7+N7</f>
        <v>0</v>
      </c>
      <c r="P7" s="36">
        <f t="shared" ref="P7:P20" si="2">K7*O7</f>
        <v>0</v>
      </c>
    </row>
    <row r="8" spans="1:16" x14ac:dyDescent="0.25">
      <c r="A8" s="1">
        <v>3</v>
      </c>
      <c r="B8" s="71" t="str">
        <f>'Worksheet B - Gen'!B7</f>
        <v>N/A</v>
      </c>
      <c r="C8" s="71" t="e">
        <f>'Worksheet B - Gen'!C7</f>
        <v>#N/A</v>
      </c>
      <c r="D8" s="22"/>
      <c r="E8" s="70" t="e">
        <f>IF('Worksheet A'!D6=0,"N/A",'Worksheet A'!D6)</f>
        <v>#N/A</v>
      </c>
      <c r="F8" s="22"/>
      <c r="G8" s="36" t="e">
        <f>VLOOKUP(F8,'Country Code List'!$A$5:$B$262,2,FALSE)</f>
        <v>#N/A</v>
      </c>
      <c r="H8" s="22"/>
      <c r="I8" s="79">
        <f>MAX('Worksheet B - Lump-sum'!H7,'Worksheet B - Lump-sum'!L7)</f>
        <v>0</v>
      </c>
      <c r="J8" s="22"/>
      <c r="K8" s="37">
        <f t="shared" si="0"/>
        <v>0</v>
      </c>
      <c r="L8" s="22"/>
      <c r="M8" s="22"/>
      <c r="N8" s="22"/>
      <c r="O8" s="36">
        <f t="shared" si="1"/>
        <v>0</v>
      </c>
      <c r="P8" s="36">
        <f t="shared" si="2"/>
        <v>0</v>
      </c>
    </row>
    <row r="9" spans="1:16" x14ac:dyDescent="0.25">
      <c r="A9" s="1">
        <v>4</v>
      </c>
      <c r="B9" s="71" t="str">
        <f>'Worksheet B - Gen'!B8</f>
        <v>N/A</v>
      </c>
      <c r="C9" s="71" t="e">
        <f>'Worksheet B - Gen'!C8</f>
        <v>#N/A</v>
      </c>
      <c r="D9" s="22"/>
      <c r="E9" s="70" t="e">
        <f>IF('Worksheet A'!D7=0,"N/A",'Worksheet A'!D7)</f>
        <v>#N/A</v>
      </c>
      <c r="F9" s="22"/>
      <c r="G9" s="36" t="e">
        <f>VLOOKUP(F9,'Country Code List'!$A$5:$B$262,2,FALSE)</f>
        <v>#N/A</v>
      </c>
      <c r="H9" s="22"/>
      <c r="I9" s="79">
        <f>MAX('Worksheet B - Lump-sum'!H8,'Worksheet B - Lump-sum'!L8)</f>
        <v>0</v>
      </c>
      <c r="J9" s="22"/>
      <c r="K9" s="37">
        <f t="shared" si="0"/>
        <v>0</v>
      </c>
      <c r="L9" s="22"/>
      <c r="M9" s="22"/>
      <c r="N9" s="22"/>
      <c r="O9" s="36">
        <f t="shared" si="1"/>
        <v>0</v>
      </c>
      <c r="P9" s="36">
        <f t="shared" si="2"/>
        <v>0</v>
      </c>
    </row>
    <row r="10" spans="1:16" x14ac:dyDescent="0.25">
      <c r="A10" s="1">
        <v>5</v>
      </c>
      <c r="B10" s="71" t="str">
        <f>'Worksheet B - Gen'!B9</f>
        <v>N/A</v>
      </c>
      <c r="C10" s="71" t="e">
        <f>'Worksheet B - Gen'!C9</f>
        <v>#N/A</v>
      </c>
      <c r="D10" s="22"/>
      <c r="E10" s="70" t="e">
        <f>IF('Worksheet A'!D8=0,"N/A",'Worksheet A'!D8)</f>
        <v>#N/A</v>
      </c>
      <c r="F10" s="22"/>
      <c r="G10" s="36" t="e">
        <f>VLOOKUP(F10,'Country Code List'!$A$5:$B$262,2,FALSE)</f>
        <v>#N/A</v>
      </c>
      <c r="H10" s="22"/>
      <c r="I10" s="79">
        <f>MAX('Worksheet B - Lump-sum'!H9,'Worksheet B - Lump-sum'!L9)</f>
        <v>0</v>
      </c>
      <c r="J10" s="22"/>
      <c r="K10" s="37">
        <f t="shared" si="0"/>
        <v>0</v>
      </c>
      <c r="L10" s="22"/>
      <c r="M10" s="22"/>
      <c r="N10" s="22"/>
      <c r="O10" s="36">
        <f t="shared" si="1"/>
        <v>0</v>
      </c>
      <c r="P10" s="36">
        <f t="shared" si="2"/>
        <v>0</v>
      </c>
    </row>
    <row r="11" spans="1:16" x14ac:dyDescent="0.25">
      <c r="A11" s="1">
        <v>6</v>
      </c>
      <c r="B11" s="71" t="str">
        <f>'Worksheet B - Gen'!B10</f>
        <v>N/A</v>
      </c>
      <c r="C11" s="71" t="e">
        <f>'Worksheet B - Gen'!C10</f>
        <v>#N/A</v>
      </c>
      <c r="D11" s="22"/>
      <c r="E11" s="70" t="e">
        <f>IF('Worksheet A'!D9=0,"N/A",'Worksheet A'!D9)</f>
        <v>#N/A</v>
      </c>
      <c r="F11" s="22"/>
      <c r="G11" s="36" t="e">
        <f>VLOOKUP(F11,'Country Code List'!$A$5:$B$262,2,FALSE)</f>
        <v>#N/A</v>
      </c>
      <c r="H11" s="22"/>
      <c r="I11" s="79">
        <f>MAX('Worksheet B - Lump-sum'!H10,'Worksheet B - Lump-sum'!L10)</f>
        <v>0</v>
      </c>
      <c r="J11" s="22"/>
      <c r="K11" s="37">
        <f t="shared" si="0"/>
        <v>0</v>
      </c>
      <c r="L11" s="22"/>
      <c r="M11" s="22"/>
      <c r="N11" s="22"/>
      <c r="O11" s="36">
        <f t="shared" si="1"/>
        <v>0</v>
      </c>
      <c r="P11" s="36">
        <f t="shared" si="2"/>
        <v>0</v>
      </c>
    </row>
    <row r="12" spans="1:16" x14ac:dyDescent="0.25">
      <c r="A12" s="1">
        <v>7</v>
      </c>
      <c r="B12" s="71" t="str">
        <f>'Worksheet B - Gen'!B11</f>
        <v>N/A</v>
      </c>
      <c r="C12" s="71" t="e">
        <f>'Worksheet B - Gen'!C11</f>
        <v>#N/A</v>
      </c>
      <c r="D12" s="22"/>
      <c r="E12" s="70" t="e">
        <f>IF('Worksheet A'!D10=0,"N/A",'Worksheet A'!D10)</f>
        <v>#N/A</v>
      </c>
      <c r="F12" s="22"/>
      <c r="G12" s="36" t="e">
        <f>VLOOKUP(F12,'Country Code List'!$A$5:$B$262,2,FALSE)</f>
        <v>#N/A</v>
      </c>
      <c r="H12" s="22"/>
      <c r="I12" s="79">
        <f>MAX('Worksheet B - Lump-sum'!H11,'Worksheet B - Lump-sum'!L11)</f>
        <v>0</v>
      </c>
      <c r="J12" s="22"/>
      <c r="K12" s="37">
        <f t="shared" si="0"/>
        <v>0</v>
      </c>
      <c r="L12" s="22"/>
      <c r="M12" s="22"/>
      <c r="N12" s="22"/>
      <c r="O12" s="36">
        <f t="shared" si="1"/>
        <v>0</v>
      </c>
      <c r="P12" s="36">
        <f t="shared" si="2"/>
        <v>0</v>
      </c>
    </row>
    <row r="13" spans="1:16" x14ac:dyDescent="0.25">
      <c r="A13" s="1">
        <v>8</v>
      </c>
      <c r="B13" s="71" t="str">
        <f>'Worksheet B - Gen'!B12</f>
        <v>N/A</v>
      </c>
      <c r="C13" s="71" t="e">
        <f>'Worksheet B - Gen'!C12</f>
        <v>#N/A</v>
      </c>
      <c r="D13" s="22"/>
      <c r="E13" s="70" t="e">
        <f>IF('Worksheet A'!D11=0,"N/A",'Worksheet A'!D11)</f>
        <v>#N/A</v>
      </c>
      <c r="F13" s="22"/>
      <c r="G13" s="36" t="e">
        <f>VLOOKUP(F13,'Country Code List'!$A$5:$B$262,2,FALSE)</f>
        <v>#N/A</v>
      </c>
      <c r="H13" s="22"/>
      <c r="I13" s="79">
        <f>MAX('Worksheet B - Lump-sum'!H12,'Worksheet B - Lump-sum'!L12)</f>
        <v>0</v>
      </c>
      <c r="J13" s="22"/>
      <c r="K13" s="37">
        <f t="shared" si="0"/>
        <v>0</v>
      </c>
      <c r="L13" s="22"/>
      <c r="M13" s="22"/>
      <c r="N13" s="22"/>
      <c r="O13" s="36">
        <f t="shared" si="1"/>
        <v>0</v>
      </c>
      <c r="P13" s="36">
        <f t="shared" si="2"/>
        <v>0</v>
      </c>
    </row>
    <row r="14" spans="1:16" x14ac:dyDescent="0.25">
      <c r="A14" s="1">
        <v>9</v>
      </c>
      <c r="B14" s="71" t="str">
        <f>'Worksheet B - Gen'!B13</f>
        <v>N/A</v>
      </c>
      <c r="C14" s="71" t="e">
        <f>'Worksheet B - Gen'!C13</f>
        <v>#N/A</v>
      </c>
      <c r="D14" s="22"/>
      <c r="E14" s="70" t="e">
        <f>IF('Worksheet A'!D12=0,"N/A",'Worksheet A'!D12)</f>
        <v>#N/A</v>
      </c>
      <c r="F14" s="22"/>
      <c r="G14" s="36" t="e">
        <f>VLOOKUP(F14,'Country Code List'!$A$5:$B$262,2,FALSE)</f>
        <v>#N/A</v>
      </c>
      <c r="H14" s="22"/>
      <c r="I14" s="79">
        <f>MAX('Worksheet B - Lump-sum'!H13,'Worksheet B - Lump-sum'!L13)</f>
        <v>0</v>
      </c>
      <c r="J14" s="22"/>
      <c r="K14" s="37">
        <f t="shared" si="0"/>
        <v>0</v>
      </c>
      <c r="L14" s="22"/>
      <c r="M14" s="22"/>
      <c r="N14" s="22"/>
      <c r="O14" s="36">
        <f t="shared" si="1"/>
        <v>0</v>
      </c>
      <c r="P14" s="36">
        <f t="shared" si="2"/>
        <v>0</v>
      </c>
    </row>
    <row r="15" spans="1:16" x14ac:dyDescent="0.25">
      <c r="A15" s="1">
        <v>10</v>
      </c>
      <c r="B15" s="71" t="str">
        <f>'Worksheet B - Gen'!B14</f>
        <v>N/A</v>
      </c>
      <c r="C15" s="71" t="e">
        <f>'Worksheet B - Gen'!C14</f>
        <v>#N/A</v>
      </c>
      <c r="D15" s="22"/>
      <c r="E15" s="70" t="e">
        <f>IF('Worksheet A'!D13=0,"N/A",'Worksheet A'!D13)</f>
        <v>#N/A</v>
      </c>
      <c r="F15" s="22"/>
      <c r="G15" s="36" t="e">
        <f>VLOOKUP(F15,'Country Code List'!$A$5:$B$262,2,FALSE)</f>
        <v>#N/A</v>
      </c>
      <c r="H15" s="22"/>
      <c r="I15" s="79">
        <f>MAX('Worksheet B - Lump-sum'!H14,'Worksheet B - Lump-sum'!L14)</f>
        <v>0</v>
      </c>
      <c r="J15" s="22"/>
      <c r="K15" s="37">
        <f t="shared" si="0"/>
        <v>0</v>
      </c>
      <c r="L15" s="22"/>
      <c r="M15" s="22"/>
      <c r="N15" s="22"/>
      <c r="O15" s="36">
        <f t="shared" si="1"/>
        <v>0</v>
      </c>
      <c r="P15" s="36">
        <f t="shared" si="2"/>
        <v>0</v>
      </c>
    </row>
    <row r="16" spans="1:16" x14ac:dyDescent="0.25">
      <c r="A16" s="1">
        <v>11</v>
      </c>
      <c r="B16" s="71" t="str">
        <f>'Worksheet B - Gen'!B15</f>
        <v>N/A</v>
      </c>
      <c r="C16" s="71" t="e">
        <f>'Worksheet B - Gen'!C15</f>
        <v>#N/A</v>
      </c>
      <c r="D16" s="22"/>
      <c r="E16" s="70" t="e">
        <f>IF('Worksheet A'!D14=0,"N/A",'Worksheet A'!D14)</f>
        <v>#N/A</v>
      </c>
      <c r="F16" s="22"/>
      <c r="G16" s="36" t="e">
        <f>VLOOKUP(F16,'Country Code List'!$A$5:$B$262,2,FALSE)</f>
        <v>#N/A</v>
      </c>
      <c r="H16" s="22"/>
      <c r="I16" s="79">
        <f>MAX('Worksheet B - Lump-sum'!H15,'Worksheet B - Lump-sum'!L15)</f>
        <v>0</v>
      </c>
      <c r="J16" s="22"/>
      <c r="K16" s="37">
        <f t="shared" si="0"/>
        <v>0</v>
      </c>
      <c r="L16" s="22"/>
      <c r="M16" s="22"/>
      <c r="N16" s="22"/>
      <c r="O16" s="36">
        <f t="shared" si="1"/>
        <v>0</v>
      </c>
      <c r="P16" s="36">
        <f t="shared" si="2"/>
        <v>0</v>
      </c>
    </row>
    <row r="17" spans="1:16" x14ac:dyDescent="0.25">
      <c r="A17" s="1">
        <v>12</v>
      </c>
      <c r="B17" s="71" t="str">
        <f>'Worksheet B - Gen'!B16</f>
        <v>N/A</v>
      </c>
      <c r="C17" s="71" t="e">
        <f>'Worksheet B - Gen'!C16</f>
        <v>#N/A</v>
      </c>
      <c r="D17" s="22"/>
      <c r="E17" s="70" t="e">
        <f>IF('Worksheet A'!D15=0,"N/A",'Worksheet A'!D15)</f>
        <v>#N/A</v>
      </c>
      <c r="F17" s="22"/>
      <c r="G17" s="36" t="e">
        <f>VLOOKUP(F17,'Country Code List'!$A$5:$B$262,2,FALSE)</f>
        <v>#N/A</v>
      </c>
      <c r="H17" s="22"/>
      <c r="I17" s="79">
        <f>MAX('Worksheet B - Lump-sum'!H16,'Worksheet B - Lump-sum'!L16)</f>
        <v>0</v>
      </c>
      <c r="J17" s="22"/>
      <c r="K17" s="37">
        <f t="shared" si="0"/>
        <v>0</v>
      </c>
      <c r="L17" s="22"/>
      <c r="M17" s="22"/>
      <c r="N17" s="22"/>
      <c r="O17" s="36">
        <f t="shared" si="1"/>
        <v>0</v>
      </c>
      <c r="P17" s="36">
        <f t="shared" si="2"/>
        <v>0</v>
      </c>
    </row>
    <row r="18" spans="1:16" x14ac:dyDescent="0.25">
      <c r="A18" s="1">
        <v>13</v>
      </c>
      <c r="B18" s="71" t="str">
        <f>'Worksheet B - Gen'!B17</f>
        <v>N/A</v>
      </c>
      <c r="C18" s="71" t="e">
        <f>'Worksheet B - Gen'!C17</f>
        <v>#N/A</v>
      </c>
      <c r="D18" s="22"/>
      <c r="E18" s="70" t="e">
        <f>IF('Worksheet A'!D16=0,"N/A",'Worksheet A'!D16)</f>
        <v>#N/A</v>
      </c>
      <c r="F18" s="22"/>
      <c r="G18" s="36" t="e">
        <f>VLOOKUP(F18,'Country Code List'!$A$5:$B$262,2,FALSE)</f>
        <v>#N/A</v>
      </c>
      <c r="H18" s="22"/>
      <c r="I18" s="79">
        <f>MAX('Worksheet B - Lump-sum'!H17,'Worksheet B - Lump-sum'!L17)</f>
        <v>0</v>
      </c>
      <c r="J18" s="22"/>
      <c r="K18" s="37">
        <f t="shared" si="0"/>
        <v>0</v>
      </c>
      <c r="L18" s="22"/>
      <c r="M18" s="22"/>
      <c r="N18" s="22"/>
      <c r="O18" s="36">
        <f t="shared" si="1"/>
        <v>0</v>
      </c>
      <c r="P18" s="36">
        <f t="shared" si="2"/>
        <v>0</v>
      </c>
    </row>
    <row r="19" spans="1:16" x14ac:dyDescent="0.25">
      <c r="A19" s="1">
        <v>14</v>
      </c>
      <c r="B19" s="71" t="str">
        <f>'Worksheet B - Gen'!B18</f>
        <v>N/A</v>
      </c>
      <c r="C19" s="71" t="e">
        <f>'Worksheet B - Gen'!C18</f>
        <v>#N/A</v>
      </c>
      <c r="D19" s="22"/>
      <c r="E19" s="70" t="e">
        <f>IF('Worksheet A'!D17=0,"N/A",'Worksheet A'!D17)</f>
        <v>#N/A</v>
      </c>
      <c r="F19" s="22"/>
      <c r="G19" s="36" t="e">
        <f>VLOOKUP(F19,'Country Code List'!$A$5:$B$262,2,FALSE)</f>
        <v>#N/A</v>
      </c>
      <c r="H19" s="22"/>
      <c r="I19" s="79">
        <f>MAX('Worksheet B - Lump-sum'!H18,'Worksheet B - Lump-sum'!L18)</f>
        <v>0</v>
      </c>
      <c r="J19" s="22"/>
      <c r="K19" s="37">
        <f t="shared" si="0"/>
        <v>0</v>
      </c>
      <c r="L19" s="22"/>
      <c r="M19" s="22"/>
      <c r="N19" s="22"/>
      <c r="O19" s="36">
        <f t="shared" si="1"/>
        <v>0</v>
      </c>
      <c r="P19" s="36">
        <f t="shared" si="2"/>
        <v>0</v>
      </c>
    </row>
    <row r="20" spans="1:16" ht="15.75" thickBot="1" x14ac:dyDescent="0.3">
      <c r="A20" s="43">
        <v>15</v>
      </c>
      <c r="B20" s="42" t="str">
        <f>'Worksheet B - Gen'!B19</f>
        <v>N/A</v>
      </c>
      <c r="C20" s="71" t="e">
        <f>'Worksheet B - Gen'!C19</f>
        <v>#N/A</v>
      </c>
      <c r="D20" s="22"/>
      <c r="E20" s="70" t="e">
        <f>IF('Worksheet A'!D18=0,"N/A",'Worksheet A'!D18)</f>
        <v>#N/A</v>
      </c>
      <c r="F20" s="22"/>
      <c r="G20" s="36" t="e">
        <f>VLOOKUP(F20,'Country Code List'!$A$5:$B$262,2,FALSE)</f>
        <v>#N/A</v>
      </c>
      <c r="H20" s="41"/>
      <c r="I20" s="79">
        <f>MAX('Worksheet B - Lump-sum'!H19,'Worksheet B - Lump-sum'!L19)</f>
        <v>0</v>
      </c>
      <c r="J20" s="22"/>
      <c r="K20" s="37">
        <f t="shared" si="0"/>
        <v>0</v>
      </c>
      <c r="L20" s="22"/>
      <c r="M20" s="22"/>
      <c r="N20" s="22"/>
      <c r="O20" s="36">
        <f t="shared" si="1"/>
        <v>0</v>
      </c>
      <c r="P20" s="42">
        <f t="shared" si="2"/>
        <v>0</v>
      </c>
    </row>
    <row r="21" spans="1:16" x14ac:dyDescent="0.25">
      <c r="A21" s="1">
        <v>16</v>
      </c>
      <c r="B21" s="1" t="s">
        <v>62</v>
      </c>
      <c r="C21" s="34"/>
      <c r="D21" s="34"/>
      <c r="E21" s="34"/>
      <c r="F21" s="34"/>
      <c r="G21" s="34"/>
      <c r="H21" s="40">
        <f>SUM(H6:H20)</f>
        <v>0</v>
      </c>
      <c r="I21" s="34"/>
      <c r="J21" s="34"/>
      <c r="K21" s="34"/>
      <c r="L21" s="34"/>
      <c r="M21" s="34"/>
      <c r="N21" s="34"/>
      <c r="O21" s="34"/>
      <c r="P21" s="40">
        <f>SUM(P6:P20)</f>
        <v>0</v>
      </c>
    </row>
  </sheetData>
  <mergeCells count="13">
    <mergeCell ref="P4:P5"/>
    <mergeCell ref="J4:J5"/>
    <mergeCell ref="K4:K5"/>
    <mergeCell ref="L4:L5"/>
    <mergeCell ref="M4:M5"/>
    <mergeCell ref="N4:N5"/>
    <mergeCell ref="O4:O5"/>
    <mergeCell ref="H4:I4"/>
    <mergeCell ref="B4:B5"/>
    <mergeCell ref="C4:C5"/>
    <mergeCell ref="D4:D5"/>
    <mergeCell ref="E4:E5"/>
    <mergeCell ref="F4:G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B988F-D482-4AE6-92DF-9E2A1D40A55A}">
          <x14:formula1>
            <xm:f>'Country Code List'!$A$5:$A$262</xm:f>
          </x14:formula1>
          <xm:sqref>F6:F20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BF50-9EB6-417C-86F5-4B6998A1DAF0}">
  <dimension ref="A1:D38"/>
  <sheetViews>
    <sheetView workbookViewId="0">
      <selection activeCell="D11" sqref="D11"/>
    </sheetView>
  </sheetViews>
  <sheetFormatPr defaultRowHeight="15" x14ac:dyDescent="0.25"/>
  <cols>
    <col min="1" max="1" width="12.42578125" style="51" customWidth="1"/>
    <col min="2" max="2" width="75.7109375" style="51" bestFit="1" customWidth="1"/>
    <col min="3" max="3" width="5" style="51" customWidth="1"/>
    <col min="4" max="4" width="16.140625" style="51" customWidth="1"/>
    <col min="5" max="16384" width="9.140625" style="51"/>
  </cols>
  <sheetData>
    <row r="1" spans="1:4" x14ac:dyDescent="0.25">
      <c r="A1" s="51" t="s">
        <v>950</v>
      </c>
      <c r="B1" s="1" t="s">
        <v>951</v>
      </c>
    </row>
    <row r="3" spans="1:4" x14ac:dyDescent="0.25">
      <c r="A3" s="1" t="s">
        <v>960</v>
      </c>
    </row>
    <row r="4" spans="1:4" x14ac:dyDescent="0.25">
      <c r="B4" s="1" t="s">
        <v>72</v>
      </c>
    </row>
    <row r="5" spans="1:4" x14ac:dyDescent="0.25">
      <c r="B5" s="51" t="s">
        <v>991</v>
      </c>
    </row>
    <row r="6" spans="1:4" x14ac:dyDescent="0.25">
      <c r="D6" s="35" t="s">
        <v>7</v>
      </c>
    </row>
    <row r="7" spans="1:4" x14ac:dyDescent="0.25">
      <c r="A7" s="1">
        <v>1</v>
      </c>
      <c r="B7" s="1" t="s">
        <v>961</v>
      </c>
      <c r="C7" s="1">
        <v>1</v>
      </c>
      <c r="D7" s="54">
        <f>'Worksheet G - Lump-sum'!H21</f>
        <v>0</v>
      </c>
    </row>
    <row r="8" spans="1:4" x14ac:dyDescent="0.25">
      <c r="A8" s="1">
        <v>2</v>
      </c>
      <c r="B8" s="1" t="s">
        <v>962</v>
      </c>
      <c r="C8" s="1">
        <v>2</v>
      </c>
      <c r="D8" s="22"/>
    </row>
    <row r="9" spans="1:4" x14ac:dyDescent="0.25">
      <c r="A9" s="130">
        <v>3</v>
      </c>
      <c r="B9" s="1" t="s">
        <v>963</v>
      </c>
      <c r="C9" s="139">
        <v>3</v>
      </c>
      <c r="D9" s="133">
        <f>SUM(D7:D8)</f>
        <v>0</v>
      </c>
    </row>
    <row r="10" spans="1:4" x14ac:dyDescent="0.25">
      <c r="A10" s="130"/>
      <c r="B10" s="51" t="s">
        <v>964</v>
      </c>
      <c r="C10" s="139"/>
      <c r="D10" s="133"/>
    </row>
    <row r="11" spans="1:4" ht="30" x14ac:dyDescent="0.25">
      <c r="A11" s="1">
        <v>4</v>
      </c>
      <c r="B11" s="67" t="s">
        <v>965</v>
      </c>
      <c r="C11" s="1">
        <v>4</v>
      </c>
      <c r="D11" s="22"/>
    </row>
    <row r="12" spans="1:4" ht="30" x14ac:dyDescent="0.25">
      <c r="A12" s="1">
        <v>5</v>
      </c>
      <c r="B12" s="67" t="s">
        <v>966</v>
      </c>
      <c r="C12" s="1">
        <v>5</v>
      </c>
      <c r="D12" s="22"/>
    </row>
    <row r="13" spans="1:4" x14ac:dyDescent="0.25">
      <c r="A13" s="130">
        <v>6</v>
      </c>
      <c r="B13" s="1" t="s">
        <v>967</v>
      </c>
      <c r="C13" s="139">
        <v>6</v>
      </c>
      <c r="D13" s="133">
        <f>SUM(D11:D12)</f>
        <v>0</v>
      </c>
    </row>
    <row r="14" spans="1:4" x14ac:dyDescent="0.25">
      <c r="A14" s="130"/>
      <c r="B14" s="51" t="s">
        <v>968</v>
      </c>
      <c r="C14" s="139"/>
      <c r="D14" s="133"/>
    </row>
    <row r="15" spans="1:4" x14ac:dyDescent="0.25">
      <c r="A15" s="130">
        <v>7</v>
      </c>
      <c r="B15" s="1" t="s">
        <v>969</v>
      </c>
      <c r="C15" s="139">
        <v>7</v>
      </c>
      <c r="D15" s="133">
        <f>'Worksheet G - Lump-sum'!P21</f>
        <v>0</v>
      </c>
    </row>
    <row r="16" spans="1:4" x14ac:dyDescent="0.25">
      <c r="A16" s="130"/>
      <c r="B16" s="51" t="s">
        <v>970</v>
      </c>
      <c r="C16" s="139"/>
      <c r="D16" s="133"/>
    </row>
    <row r="17" spans="1:4" x14ac:dyDescent="0.25">
      <c r="A17" s="138">
        <v>8</v>
      </c>
      <c r="B17" s="1" t="s">
        <v>971</v>
      </c>
      <c r="C17" s="139">
        <v>8</v>
      </c>
      <c r="D17" s="133" t="e">
        <f>D37</f>
        <v>#DIV/0!</v>
      </c>
    </row>
    <row r="18" spans="1:4" x14ac:dyDescent="0.25">
      <c r="A18" s="138"/>
      <c r="B18" s="51" t="s">
        <v>972</v>
      </c>
      <c r="C18" s="139"/>
      <c r="D18" s="133"/>
    </row>
    <row r="19" spans="1:4" x14ac:dyDescent="0.25">
      <c r="A19" s="1">
        <v>9</v>
      </c>
      <c r="B19" s="51" t="s">
        <v>973</v>
      </c>
      <c r="C19" s="1">
        <v>9</v>
      </c>
      <c r="D19" s="54" t="e">
        <f>D15*D17</f>
        <v>#DIV/0!</v>
      </c>
    </row>
    <row r="20" spans="1:4" x14ac:dyDescent="0.25">
      <c r="A20" s="1"/>
      <c r="C20" s="1"/>
    </row>
    <row r="21" spans="1:4" x14ac:dyDescent="0.25">
      <c r="A21" s="1" t="s">
        <v>959</v>
      </c>
      <c r="C21" s="1"/>
    </row>
    <row r="22" spans="1:4" x14ac:dyDescent="0.25">
      <c r="A22" s="1"/>
      <c r="B22" s="1" t="s">
        <v>958</v>
      </c>
      <c r="C22" s="1"/>
      <c r="D22" s="35" t="s">
        <v>7</v>
      </c>
    </row>
    <row r="23" spans="1:4" x14ac:dyDescent="0.25">
      <c r="A23" s="130">
        <v>10</v>
      </c>
      <c r="B23" s="1" t="s">
        <v>974</v>
      </c>
      <c r="C23" s="139">
        <v>10</v>
      </c>
      <c r="D23" s="129">
        <f>'Worksheet 1'!D21</f>
        <v>0</v>
      </c>
    </row>
    <row r="24" spans="1:4" x14ac:dyDescent="0.25">
      <c r="A24" s="130"/>
      <c r="B24" s="51" t="s">
        <v>975</v>
      </c>
      <c r="C24" s="139"/>
      <c r="D24" s="133"/>
    </row>
    <row r="25" spans="1:4" x14ac:dyDescent="0.25">
      <c r="A25" s="130">
        <v>11</v>
      </c>
      <c r="B25" s="1" t="s">
        <v>976</v>
      </c>
      <c r="C25" s="139">
        <v>11</v>
      </c>
      <c r="D25" s="129">
        <f>'Worksheet 1'!D21+'Worksheet 1'!D16</f>
        <v>0</v>
      </c>
    </row>
    <row r="26" spans="1:4" x14ac:dyDescent="0.25">
      <c r="A26" s="130"/>
      <c r="B26" s="51" t="s">
        <v>977</v>
      </c>
      <c r="C26" s="139"/>
      <c r="D26" s="133"/>
    </row>
    <row r="27" spans="1:4" x14ac:dyDescent="0.25">
      <c r="A27" s="1">
        <v>12</v>
      </c>
      <c r="B27" s="51" t="s">
        <v>978</v>
      </c>
      <c r="C27" s="1">
        <v>12</v>
      </c>
      <c r="D27" s="54" t="e">
        <f>D23/D25</f>
        <v>#DIV/0!</v>
      </c>
    </row>
    <row r="28" spans="1:4" ht="30" x14ac:dyDescent="0.25">
      <c r="A28" s="130">
        <v>13</v>
      </c>
      <c r="B28" s="67" t="s">
        <v>979</v>
      </c>
      <c r="C28" s="139">
        <v>13</v>
      </c>
      <c r="D28" s="133" t="e">
        <f>D27*0.771</f>
        <v>#DIV/0!</v>
      </c>
    </row>
    <row r="29" spans="1:4" x14ac:dyDescent="0.25">
      <c r="A29" s="130"/>
      <c r="B29" s="51" t="s">
        <v>980</v>
      </c>
      <c r="C29" s="139"/>
      <c r="D29" s="133"/>
    </row>
    <row r="30" spans="1:4" x14ac:dyDescent="0.25">
      <c r="A30" s="130">
        <v>14</v>
      </c>
      <c r="B30" s="1" t="s">
        <v>981</v>
      </c>
      <c r="C30" s="139">
        <v>14</v>
      </c>
      <c r="D30" s="129">
        <f>'Worksheet 1'!D16</f>
        <v>0</v>
      </c>
    </row>
    <row r="31" spans="1:4" x14ac:dyDescent="0.25">
      <c r="A31" s="130"/>
      <c r="B31" s="51" t="s">
        <v>982</v>
      </c>
      <c r="C31" s="139"/>
      <c r="D31" s="133"/>
    </row>
    <row r="32" spans="1:4" x14ac:dyDescent="0.25">
      <c r="A32" s="130">
        <v>15</v>
      </c>
      <c r="B32" s="1" t="s">
        <v>976</v>
      </c>
      <c r="C32" s="139">
        <v>15</v>
      </c>
      <c r="D32" s="129">
        <f>'Worksheet 1'!D21+'Worksheet 1'!D16</f>
        <v>0</v>
      </c>
    </row>
    <row r="33" spans="1:4" x14ac:dyDescent="0.25">
      <c r="A33" s="130"/>
      <c r="B33" s="51" t="s">
        <v>977</v>
      </c>
      <c r="C33" s="139"/>
      <c r="D33" s="133"/>
    </row>
    <row r="34" spans="1:4" x14ac:dyDescent="0.25">
      <c r="A34" s="1">
        <v>16</v>
      </c>
      <c r="B34" s="51" t="s">
        <v>983</v>
      </c>
      <c r="C34" s="1">
        <v>16</v>
      </c>
      <c r="D34" s="54" t="e">
        <f>D30/D32</f>
        <v>#DIV/0!</v>
      </c>
    </row>
    <row r="35" spans="1:4" ht="30" x14ac:dyDescent="0.25">
      <c r="A35" s="130">
        <v>17</v>
      </c>
      <c r="B35" s="67" t="s">
        <v>984</v>
      </c>
      <c r="C35" s="139">
        <v>17</v>
      </c>
      <c r="D35" s="133" t="e">
        <f>D34*0.557</f>
        <v>#DIV/0!</v>
      </c>
    </row>
    <row r="36" spans="1:4" x14ac:dyDescent="0.25">
      <c r="A36" s="130"/>
      <c r="B36" s="51" t="s">
        <v>985</v>
      </c>
      <c r="C36" s="139"/>
      <c r="D36" s="133"/>
    </row>
    <row r="37" spans="1:4" x14ac:dyDescent="0.25">
      <c r="A37" s="130">
        <v>18</v>
      </c>
      <c r="B37" s="1" t="s">
        <v>986</v>
      </c>
      <c r="C37" s="139">
        <v>18</v>
      </c>
      <c r="D37" s="133" t="e">
        <f>D28+D35</f>
        <v>#DIV/0!</v>
      </c>
    </row>
    <row r="38" spans="1:4" x14ac:dyDescent="0.25">
      <c r="A38" s="130"/>
      <c r="B38" s="51" t="s">
        <v>987</v>
      </c>
      <c r="C38" s="139"/>
      <c r="D38" s="133"/>
    </row>
  </sheetData>
  <mergeCells count="33">
    <mergeCell ref="A37:A38"/>
    <mergeCell ref="C37:C38"/>
    <mergeCell ref="D37:D38"/>
    <mergeCell ref="A32:A33"/>
    <mergeCell ref="C32:C33"/>
    <mergeCell ref="D32:D33"/>
    <mergeCell ref="A35:A36"/>
    <mergeCell ref="C35:C36"/>
    <mergeCell ref="D35:D36"/>
    <mergeCell ref="A28:A29"/>
    <mergeCell ref="C28:C29"/>
    <mergeCell ref="D28:D29"/>
    <mergeCell ref="A30:A31"/>
    <mergeCell ref="C30:C31"/>
    <mergeCell ref="D30:D31"/>
    <mergeCell ref="A23:A24"/>
    <mergeCell ref="C23:C24"/>
    <mergeCell ref="D23:D24"/>
    <mergeCell ref="A25:A26"/>
    <mergeCell ref="C25:C26"/>
    <mergeCell ref="D25:D26"/>
    <mergeCell ref="A15:A16"/>
    <mergeCell ref="C15:C16"/>
    <mergeCell ref="D15:D16"/>
    <mergeCell ref="A17:A18"/>
    <mergeCell ref="C17:C18"/>
    <mergeCell ref="D17:D18"/>
    <mergeCell ref="A9:A10"/>
    <mergeCell ref="C9:C10"/>
    <mergeCell ref="D9:D10"/>
    <mergeCell ref="A13:A14"/>
    <mergeCell ref="C13:C14"/>
    <mergeCell ref="D13:D1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57AF-985B-4BC8-A99D-585D87C9F4A6}">
  <dimension ref="A1:J201"/>
  <sheetViews>
    <sheetView workbookViewId="0">
      <selection activeCell="E1" sqref="E1:E1048576"/>
    </sheetView>
  </sheetViews>
  <sheetFormatPr defaultColWidth="57.28515625" defaultRowHeight="15" x14ac:dyDescent="0.25"/>
  <cols>
    <col min="1" max="1" width="28.28515625" style="53" customWidth="1"/>
    <col min="2" max="2" width="23.5703125" style="53" bestFit="1" customWidth="1"/>
    <col min="3" max="3" width="40.140625" style="53" bestFit="1" customWidth="1"/>
    <col min="4" max="4" width="12.7109375" style="53" bestFit="1" customWidth="1"/>
    <col min="5" max="5" width="38.85546875" style="80" bestFit="1" customWidth="1"/>
    <col min="6" max="16384" width="57.28515625" style="53"/>
  </cols>
  <sheetData>
    <row r="1" spans="1:10" ht="16.5" x14ac:dyDescent="0.25">
      <c r="A1" s="140" t="s">
        <v>661</v>
      </c>
      <c r="B1" s="140"/>
      <c r="C1" s="140"/>
      <c r="D1" s="140"/>
    </row>
    <row r="2" spans="1:10" ht="15" customHeight="1" x14ac:dyDescent="0.25">
      <c r="G2" s="141"/>
      <c r="H2" s="141"/>
      <c r="I2" s="141"/>
      <c r="J2" s="141"/>
    </row>
    <row r="3" spans="1:10" ht="15" customHeight="1" x14ac:dyDescent="0.25">
      <c r="A3" s="58" t="s">
        <v>867</v>
      </c>
      <c r="B3" s="57" t="s">
        <v>866</v>
      </c>
      <c r="C3" s="57"/>
      <c r="D3" s="57" t="s">
        <v>949</v>
      </c>
      <c r="E3" s="66" t="s">
        <v>952</v>
      </c>
      <c r="G3" s="141"/>
      <c r="H3" s="141"/>
      <c r="I3" s="141"/>
      <c r="J3" s="141"/>
    </row>
    <row r="4" spans="1:10" ht="15" customHeight="1" x14ac:dyDescent="0.25">
      <c r="A4" s="59" t="s">
        <v>667</v>
      </c>
      <c r="B4" s="59" t="s">
        <v>868</v>
      </c>
      <c r="C4" s="59" t="str">
        <f>A4&amp;" - "&amp;B4</f>
        <v>AFGHANISTAN  - AFGHANI</v>
      </c>
      <c r="D4" s="60">
        <v>69.319999999999993</v>
      </c>
      <c r="E4" s="81">
        <v>71.085999999999999</v>
      </c>
      <c r="F4" s="65"/>
      <c r="G4" s="65"/>
      <c r="H4" s="65"/>
      <c r="I4" s="65"/>
      <c r="J4" s="65"/>
    </row>
    <row r="5" spans="1:10" x14ac:dyDescent="0.25">
      <c r="A5" s="59" t="s">
        <v>668</v>
      </c>
      <c r="B5" s="59" t="s">
        <v>869</v>
      </c>
      <c r="C5" s="59" t="str">
        <f t="shared" ref="C5:C68" si="0">A5&amp;" - "&amp;B5</f>
        <v>ALBANIA  - LEK</v>
      </c>
      <c r="D5" s="61">
        <v>110.6</v>
      </c>
      <c r="E5" s="81" t="s">
        <v>954</v>
      </c>
      <c r="F5" s="65"/>
      <c r="G5" s="65"/>
      <c r="H5" s="65"/>
      <c r="I5" s="65"/>
      <c r="J5" s="65"/>
    </row>
    <row r="6" spans="1:10" x14ac:dyDescent="0.25">
      <c r="A6" s="59" t="s">
        <v>669</v>
      </c>
      <c r="B6" s="59" t="s">
        <v>771</v>
      </c>
      <c r="C6" s="59" t="str">
        <f t="shared" si="0"/>
        <v>ALGERIA  - DINAR</v>
      </c>
      <c r="D6" s="60">
        <v>114.65900000000001</v>
      </c>
      <c r="E6" s="81">
        <v>115.876</v>
      </c>
      <c r="F6" s="65"/>
      <c r="G6" s="65"/>
      <c r="H6" s="65"/>
      <c r="I6" s="65"/>
      <c r="J6" s="65"/>
    </row>
    <row r="7" spans="1:10" x14ac:dyDescent="0.25">
      <c r="A7" s="59" t="s">
        <v>670</v>
      </c>
      <c r="B7" s="59" t="s">
        <v>870</v>
      </c>
      <c r="C7" s="59" t="str">
        <f t="shared" si="0"/>
        <v>ANGOLA  - KWANZA</v>
      </c>
      <c r="D7" s="60">
        <v>170</v>
      </c>
      <c r="E7" s="81" t="s">
        <v>954</v>
      </c>
      <c r="F7" s="65"/>
      <c r="G7" s="65"/>
      <c r="H7" s="65"/>
      <c r="I7" s="65"/>
      <c r="J7" s="65"/>
    </row>
    <row r="8" spans="1:10" x14ac:dyDescent="0.25">
      <c r="A8" s="59" t="s">
        <v>865</v>
      </c>
      <c r="B8" s="59" t="s">
        <v>871</v>
      </c>
      <c r="C8" s="59" t="str">
        <f t="shared" si="0"/>
        <v>ANTIGUA BARBUDA - E. CARIBBEAN DOLLAR</v>
      </c>
      <c r="D8" s="60">
        <v>2.7</v>
      </c>
      <c r="E8" s="81" t="s">
        <v>954</v>
      </c>
      <c r="F8" s="65"/>
      <c r="G8" s="65"/>
      <c r="H8" s="65"/>
      <c r="I8" s="65"/>
      <c r="J8" s="65"/>
    </row>
    <row r="9" spans="1:10" x14ac:dyDescent="0.25">
      <c r="A9" s="59" t="s">
        <v>671</v>
      </c>
      <c r="B9" s="59" t="s">
        <v>672</v>
      </c>
      <c r="C9" s="59" t="str">
        <f t="shared" si="0"/>
        <v>ARGENTINA - PESO</v>
      </c>
      <c r="D9" s="60">
        <v>19.16</v>
      </c>
      <c r="E9" s="81">
        <v>17.227</v>
      </c>
      <c r="F9" s="65"/>
      <c r="G9" s="65"/>
      <c r="H9" s="65"/>
      <c r="I9" s="65"/>
      <c r="J9" s="65"/>
    </row>
    <row r="10" spans="1:10" x14ac:dyDescent="0.25">
      <c r="A10" s="59" t="s">
        <v>673</v>
      </c>
      <c r="B10" s="59" t="s">
        <v>872</v>
      </c>
      <c r="C10" s="59" t="str">
        <f t="shared" si="0"/>
        <v>ARMENIA  - DRAM</v>
      </c>
      <c r="D10" s="60">
        <v>485</v>
      </c>
      <c r="E10" s="81" t="s">
        <v>954</v>
      </c>
      <c r="F10" s="65"/>
      <c r="G10" s="65"/>
      <c r="H10" s="65"/>
      <c r="I10" s="65"/>
      <c r="J10" s="65"/>
    </row>
    <row r="11" spans="1:10" x14ac:dyDescent="0.25">
      <c r="A11" s="59" t="s">
        <v>674</v>
      </c>
      <c r="B11" s="59" t="s">
        <v>794</v>
      </c>
      <c r="C11" s="59" t="str">
        <f t="shared" si="0"/>
        <v>AUSTRALIA  - DOLLAR</v>
      </c>
      <c r="D11" s="60">
        <v>1.2789999999999999</v>
      </c>
      <c r="E11" s="81">
        <v>1.3580000000000001</v>
      </c>
      <c r="F11" s="65"/>
      <c r="G11" s="65"/>
      <c r="H11" s="65"/>
      <c r="I11" s="65"/>
      <c r="J11" s="65"/>
    </row>
    <row r="12" spans="1:10" x14ac:dyDescent="0.25">
      <c r="A12" s="59" t="s">
        <v>675</v>
      </c>
      <c r="B12" s="59" t="s">
        <v>683</v>
      </c>
      <c r="C12" s="59" t="str">
        <f t="shared" si="0"/>
        <v>AUSTRIA  - EURO</v>
      </c>
      <c r="D12" s="60">
        <v>0.83299999999999996</v>
      </c>
      <c r="E12" s="81" t="s">
        <v>954</v>
      </c>
      <c r="F12" s="65"/>
      <c r="G12" s="65"/>
      <c r="H12" s="65"/>
      <c r="I12" s="65"/>
      <c r="J12" s="65"/>
    </row>
    <row r="13" spans="1:10" x14ac:dyDescent="0.25">
      <c r="A13" s="59" t="s">
        <v>676</v>
      </c>
      <c r="B13" s="59" t="s">
        <v>873</v>
      </c>
      <c r="C13" s="59" t="str">
        <f t="shared" si="0"/>
        <v>AZERBAIJAN  - NEW MANAT</v>
      </c>
      <c r="D13" s="60">
        <v>1.71</v>
      </c>
      <c r="E13" s="81" t="s">
        <v>954</v>
      </c>
      <c r="F13" s="65"/>
      <c r="G13" s="65"/>
      <c r="H13" s="65"/>
      <c r="I13" s="65"/>
      <c r="J13" s="65"/>
    </row>
    <row r="14" spans="1:10" x14ac:dyDescent="0.25">
      <c r="A14" s="59" t="s">
        <v>677</v>
      </c>
      <c r="B14" s="59" t="s">
        <v>794</v>
      </c>
      <c r="C14" s="59" t="str">
        <f t="shared" si="0"/>
        <v>BAHAMAS  - DOLLAR</v>
      </c>
      <c r="D14" s="61">
        <v>1</v>
      </c>
      <c r="E14" s="81" t="s">
        <v>954</v>
      </c>
      <c r="F14" s="65"/>
      <c r="G14" s="65"/>
      <c r="H14" s="65"/>
      <c r="I14" s="65"/>
      <c r="J14" s="65"/>
    </row>
    <row r="15" spans="1:10" x14ac:dyDescent="0.25">
      <c r="A15" s="59" t="s">
        <v>678</v>
      </c>
      <c r="B15" s="59" t="s">
        <v>771</v>
      </c>
      <c r="C15" s="59" t="str">
        <f t="shared" si="0"/>
        <v>BAHRAIN  - DINAR</v>
      </c>
      <c r="D15" s="60">
        <v>0.377</v>
      </c>
      <c r="E15" s="81">
        <v>0.39500000000000002</v>
      </c>
      <c r="F15" s="65"/>
      <c r="G15" s="65"/>
      <c r="H15" s="65"/>
      <c r="I15" s="65"/>
      <c r="J15" s="65"/>
    </row>
    <row r="16" spans="1:10" x14ac:dyDescent="0.25">
      <c r="A16" s="59" t="s">
        <v>679</v>
      </c>
      <c r="B16" s="59" t="s">
        <v>874</v>
      </c>
      <c r="C16" s="59" t="str">
        <f t="shared" si="0"/>
        <v>BANGLADESH  - TAKA</v>
      </c>
      <c r="D16" s="61">
        <v>82</v>
      </c>
      <c r="E16" s="81" t="s">
        <v>954</v>
      </c>
      <c r="F16" s="65"/>
      <c r="G16" s="65"/>
      <c r="H16" s="65"/>
      <c r="I16" s="65"/>
      <c r="J16" s="65"/>
    </row>
    <row r="17" spans="1:10" x14ac:dyDescent="0.25">
      <c r="A17" s="59" t="s">
        <v>680</v>
      </c>
      <c r="B17" s="59" t="s">
        <v>794</v>
      </c>
      <c r="C17" s="59" t="str">
        <f t="shared" si="0"/>
        <v>BARBADOS  - DOLLAR</v>
      </c>
      <c r="D17" s="62">
        <v>2.02</v>
      </c>
      <c r="E17" s="81" t="s">
        <v>954</v>
      </c>
      <c r="F17" s="65"/>
      <c r="G17" s="65"/>
      <c r="H17" s="65"/>
      <c r="I17" s="65"/>
      <c r="J17" s="65"/>
    </row>
    <row r="18" spans="1:10" x14ac:dyDescent="0.25">
      <c r="A18" s="59" t="s">
        <v>681</v>
      </c>
      <c r="B18" s="59" t="s">
        <v>875</v>
      </c>
      <c r="C18" s="59" t="str">
        <f t="shared" si="0"/>
        <v>BELARUS  - NEW RUBLE</v>
      </c>
      <c r="D18" s="60">
        <v>1.9730000000000001</v>
      </c>
      <c r="E18" s="81" t="s">
        <v>954</v>
      </c>
      <c r="F18" s="65"/>
      <c r="G18" s="65"/>
      <c r="H18" s="65"/>
      <c r="I18" s="65"/>
      <c r="J18" s="65"/>
    </row>
    <row r="19" spans="1:10" x14ac:dyDescent="0.25">
      <c r="A19" s="59" t="s">
        <v>682</v>
      </c>
      <c r="B19" s="59" t="s">
        <v>683</v>
      </c>
      <c r="C19" s="59" t="str">
        <f t="shared" si="0"/>
        <v>BELGIUM - EURO</v>
      </c>
      <c r="D19" s="60">
        <v>0.83299999999999996</v>
      </c>
      <c r="E19" s="81" t="s">
        <v>954</v>
      </c>
      <c r="F19" s="65"/>
      <c r="G19" s="65"/>
      <c r="H19" s="65"/>
      <c r="I19" s="65"/>
      <c r="J19" s="65"/>
    </row>
    <row r="20" spans="1:10" x14ac:dyDescent="0.25">
      <c r="A20" s="59" t="s">
        <v>684</v>
      </c>
      <c r="B20" s="59" t="s">
        <v>794</v>
      </c>
      <c r="C20" s="59" t="str">
        <f t="shared" si="0"/>
        <v>BELIZE  - DOLLAR</v>
      </c>
      <c r="D20" s="61">
        <v>2</v>
      </c>
      <c r="E20" s="81" t="s">
        <v>954</v>
      </c>
      <c r="F20" s="65"/>
      <c r="G20" s="65"/>
      <c r="H20" s="65"/>
      <c r="I20" s="65"/>
      <c r="J20" s="65"/>
    </row>
    <row r="21" spans="1:10" x14ac:dyDescent="0.25">
      <c r="A21" s="59" t="s">
        <v>685</v>
      </c>
      <c r="B21" s="59" t="s">
        <v>876</v>
      </c>
      <c r="C21" s="59" t="str">
        <f t="shared" si="0"/>
        <v>BENIN  - CFA FRANC</v>
      </c>
      <c r="D21" s="60">
        <v>562.33000000000004</v>
      </c>
      <c r="E21" s="81" t="s">
        <v>954</v>
      </c>
      <c r="F21" s="65"/>
      <c r="G21" s="65"/>
      <c r="H21" s="65"/>
      <c r="I21" s="65"/>
      <c r="J21" s="65"/>
    </row>
    <row r="22" spans="1:10" x14ac:dyDescent="0.25">
      <c r="A22" s="59" t="s">
        <v>686</v>
      </c>
      <c r="B22" s="59" t="s">
        <v>794</v>
      </c>
      <c r="C22" s="59" t="str">
        <f t="shared" si="0"/>
        <v>BERMUDA  - DOLLAR</v>
      </c>
      <c r="D22" s="61">
        <v>1</v>
      </c>
      <c r="E22" s="81" t="s">
        <v>954</v>
      </c>
      <c r="F22" s="65"/>
      <c r="G22" s="65"/>
      <c r="H22" s="65"/>
      <c r="I22" s="65"/>
      <c r="J22" s="65"/>
    </row>
    <row r="23" spans="1:10" x14ac:dyDescent="0.25">
      <c r="A23" s="59" t="s">
        <v>687</v>
      </c>
      <c r="B23" s="59" t="s">
        <v>877</v>
      </c>
      <c r="C23" s="59" t="str">
        <f t="shared" si="0"/>
        <v>BOLIVIA  - BOLIVIANO</v>
      </c>
      <c r="D23" s="62">
        <v>6.86</v>
      </c>
      <c r="E23" s="81" t="s">
        <v>954</v>
      </c>
      <c r="F23" s="65"/>
      <c r="G23" s="65"/>
      <c r="H23" s="65"/>
      <c r="I23" s="65"/>
      <c r="J23" s="65"/>
    </row>
    <row r="24" spans="1:10" x14ac:dyDescent="0.25">
      <c r="A24" s="59" t="s">
        <v>688</v>
      </c>
      <c r="B24" s="59" t="s">
        <v>689</v>
      </c>
      <c r="C24" s="59" t="str">
        <f t="shared" si="0"/>
        <v>BOSNIA - HERCEGOVINA MARKA</v>
      </c>
      <c r="D24" s="60">
        <v>1.63</v>
      </c>
      <c r="E24" s="81" t="s">
        <v>954</v>
      </c>
      <c r="F24" s="65"/>
      <c r="G24" s="65"/>
      <c r="H24" s="65"/>
      <c r="I24" s="65"/>
      <c r="J24" s="65"/>
    </row>
    <row r="25" spans="1:10" x14ac:dyDescent="0.25">
      <c r="A25" s="59" t="s">
        <v>690</v>
      </c>
      <c r="B25" s="59" t="s">
        <v>878</v>
      </c>
      <c r="C25" s="59" t="str">
        <f t="shared" si="0"/>
        <v>BOTSWANA  - PULA</v>
      </c>
      <c r="D25" s="60">
        <v>9.8040000000000003</v>
      </c>
      <c r="E25" s="81" t="s">
        <v>954</v>
      </c>
      <c r="F25" s="65"/>
      <c r="G25" s="65"/>
      <c r="H25" s="65"/>
      <c r="I25" s="65"/>
      <c r="J25" s="65"/>
    </row>
    <row r="26" spans="1:10" x14ac:dyDescent="0.25">
      <c r="A26" s="59" t="s">
        <v>691</v>
      </c>
      <c r="B26" s="59" t="s">
        <v>879</v>
      </c>
      <c r="C26" s="59" t="str">
        <f t="shared" si="0"/>
        <v>BRAZIL  - REAL</v>
      </c>
      <c r="D26" s="60">
        <v>3.3119999999999998</v>
      </c>
      <c r="E26" s="81">
        <v>3.3220000000000001</v>
      </c>
      <c r="F26" s="65"/>
      <c r="G26" s="65"/>
      <c r="H26" s="65"/>
      <c r="I26" s="65"/>
      <c r="J26" s="65"/>
    </row>
    <row r="27" spans="1:10" x14ac:dyDescent="0.25">
      <c r="A27" s="59" t="s">
        <v>692</v>
      </c>
      <c r="B27" s="59" t="s">
        <v>794</v>
      </c>
      <c r="C27" s="59" t="str">
        <f t="shared" si="0"/>
        <v>BRUNEI  - DOLLAR</v>
      </c>
      <c r="D27" s="60">
        <v>1.3420000000000001</v>
      </c>
      <c r="E27" s="81" t="s">
        <v>954</v>
      </c>
      <c r="F27" s="65"/>
      <c r="G27" s="65"/>
      <c r="H27" s="65"/>
      <c r="I27" s="65"/>
      <c r="J27" s="65"/>
    </row>
    <row r="28" spans="1:10" x14ac:dyDescent="0.25">
      <c r="A28" s="59" t="s">
        <v>693</v>
      </c>
      <c r="B28" s="59" t="s">
        <v>880</v>
      </c>
      <c r="C28" s="59" t="str">
        <f t="shared" si="0"/>
        <v>BULGARIA  - LEV</v>
      </c>
      <c r="D28" s="60">
        <v>1.631</v>
      </c>
      <c r="E28" s="81" t="s">
        <v>954</v>
      </c>
      <c r="F28" s="65"/>
      <c r="G28" s="65"/>
      <c r="H28" s="65"/>
      <c r="I28" s="65"/>
      <c r="J28" s="65"/>
    </row>
    <row r="29" spans="1:10" x14ac:dyDescent="0.25">
      <c r="A29" s="59" t="s">
        <v>694</v>
      </c>
      <c r="B29" s="59" t="s">
        <v>876</v>
      </c>
      <c r="C29" s="59" t="str">
        <f t="shared" si="0"/>
        <v>BURKINA FASO  - CFA FRANC</v>
      </c>
      <c r="D29" s="60">
        <v>562.33000000000004</v>
      </c>
      <c r="E29" s="81" t="s">
        <v>954</v>
      </c>
      <c r="F29" s="65"/>
      <c r="G29" s="65"/>
      <c r="H29" s="65"/>
      <c r="I29" s="65"/>
      <c r="J29" s="65"/>
    </row>
    <row r="30" spans="1:10" x14ac:dyDescent="0.25">
      <c r="A30" s="59" t="s">
        <v>864</v>
      </c>
      <c r="B30" s="59" t="s">
        <v>695</v>
      </c>
      <c r="C30" s="59" t="str">
        <f t="shared" si="0"/>
        <v>BURMA/MYANMAR - KYAT</v>
      </c>
      <c r="D30" s="60">
        <v>1354</v>
      </c>
      <c r="E30" s="81" t="s">
        <v>954</v>
      </c>
      <c r="F30" s="65"/>
      <c r="G30" s="65"/>
      <c r="H30" s="65"/>
      <c r="I30" s="65"/>
      <c r="J30" s="65"/>
    </row>
    <row r="31" spans="1:10" x14ac:dyDescent="0.25">
      <c r="A31" s="59" t="s">
        <v>696</v>
      </c>
      <c r="B31" s="59" t="s">
        <v>777</v>
      </c>
      <c r="C31" s="59" t="str">
        <f t="shared" si="0"/>
        <v>BURUNDI  - FRANC</v>
      </c>
      <c r="D31" s="60">
        <v>1720</v>
      </c>
      <c r="E31" s="81" t="s">
        <v>954</v>
      </c>
      <c r="F31" s="65"/>
      <c r="G31" s="65"/>
      <c r="H31" s="65"/>
      <c r="I31" s="65"/>
      <c r="J31" s="65"/>
    </row>
    <row r="32" spans="1:10" x14ac:dyDescent="0.25">
      <c r="A32" s="59" t="s">
        <v>697</v>
      </c>
      <c r="B32" s="59" t="s">
        <v>881</v>
      </c>
      <c r="C32" s="59" t="str">
        <f t="shared" si="0"/>
        <v>CAMBODIA (KHMER)  - RIEL</v>
      </c>
      <c r="D32" s="60">
        <v>4103</v>
      </c>
      <c r="E32" s="81" t="s">
        <v>954</v>
      </c>
      <c r="F32" s="65"/>
      <c r="G32" s="142"/>
      <c r="H32" s="142"/>
      <c r="I32" s="142"/>
      <c r="J32" s="142"/>
    </row>
    <row r="33" spans="1:10" x14ac:dyDescent="0.25">
      <c r="A33" s="59" t="s">
        <v>698</v>
      </c>
      <c r="B33" s="59" t="s">
        <v>876</v>
      </c>
      <c r="C33" s="59" t="str">
        <f t="shared" si="0"/>
        <v>CAMEROON  - CFA FRANC</v>
      </c>
      <c r="D33" s="60">
        <v>567.79</v>
      </c>
      <c r="E33" s="81" t="s">
        <v>954</v>
      </c>
      <c r="F33" s="65"/>
      <c r="G33" s="142"/>
      <c r="H33" s="142"/>
      <c r="I33" s="142"/>
      <c r="J33" s="142"/>
    </row>
    <row r="34" spans="1:10" x14ac:dyDescent="0.25">
      <c r="A34" s="59" t="s">
        <v>699</v>
      </c>
      <c r="B34" s="59" t="s">
        <v>794</v>
      </c>
      <c r="C34" s="59" t="str">
        <f t="shared" si="0"/>
        <v>CANADA  - DOLLAR</v>
      </c>
      <c r="D34" s="60">
        <v>1.2549999999999999</v>
      </c>
      <c r="E34" s="81">
        <v>1.35</v>
      </c>
      <c r="F34" s="65"/>
      <c r="G34" s="65"/>
      <c r="H34" s="65"/>
      <c r="I34" s="65"/>
      <c r="J34" s="65"/>
    </row>
    <row r="35" spans="1:10" x14ac:dyDescent="0.25">
      <c r="A35" s="59" t="s">
        <v>700</v>
      </c>
      <c r="B35" s="59" t="s">
        <v>882</v>
      </c>
      <c r="C35" s="59" t="str">
        <f t="shared" si="0"/>
        <v>CAPE VERDE  - ESCUDO</v>
      </c>
      <c r="D35" s="60">
        <v>92.025999999999996</v>
      </c>
      <c r="E35" s="81" t="s">
        <v>954</v>
      </c>
      <c r="F35" s="65"/>
      <c r="G35" s="65"/>
      <c r="H35" s="65"/>
      <c r="I35" s="65"/>
      <c r="J35" s="65"/>
    </row>
    <row r="36" spans="1:10" x14ac:dyDescent="0.25">
      <c r="A36" s="59" t="s">
        <v>701</v>
      </c>
      <c r="B36" s="59" t="s">
        <v>794</v>
      </c>
      <c r="C36" s="59" t="str">
        <f t="shared" si="0"/>
        <v>CAYMAN ISLANDS  - DOLLAR</v>
      </c>
      <c r="D36" s="61">
        <v>0.82</v>
      </c>
      <c r="E36" s="81">
        <v>0.88400000000000001</v>
      </c>
      <c r="F36" s="65"/>
      <c r="G36" s="65"/>
      <c r="H36" s="65"/>
      <c r="I36" s="65"/>
      <c r="J36" s="65"/>
    </row>
    <row r="37" spans="1:10" x14ac:dyDescent="0.25">
      <c r="A37" s="59" t="s">
        <v>702</v>
      </c>
      <c r="B37" s="59" t="s">
        <v>876</v>
      </c>
      <c r="C37" s="59" t="str">
        <f t="shared" si="0"/>
        <v>CENTRAL AFRICAN REPUBLIC  - CFA FRANC</v>
      </c>
      <c r="D37" s="60">
        <v>567.79</v>
      </c>
      <c r="E37" s="81" t="s">
        <v>954</v>
      </c>
      <c r="F37" s="65"/>
      <c r="G37" s="65"/>
      <c r="H37" s="65"/>
      <c r="I37" s="65"/>
      <c r="J37" s="65"/>
    </row>
    <row r="38" spans="1:10" x14ac:dyDescent="0.25">
      <c r="A38" s="59" t="s">
        <v>703</v>
      </c>
      <c r="B38" s="59" t="s">
        <v>876</v>
      </c>
      <c r="C38" s="59" t="str">
        <f t="shared" si="0"/>
        <v>CHAD  - CFA FRANC</v>
      </c>
      <c r="D38" s="60">
        <v>567.79</v>
      </c>
      <c r="E38" s="81" t="s">
        <v>954</v>
      </c>
      <c r="F38" s="65"/>
      <c r="G38" s="65"/>
      <c r="H38" s="65"/>
      <c r="I38" s="65"/>
      <c r="J38" s="65"/>
    </row>
    <row r="39" spans="1:10" x14ac:dyDescent="0.25">
      <c r="A39" s="59" t="s">
        <v>704</v>
      </c>
      <c r="B39" s="59" t="s">
        <v>672</v>
      </c>
      <c r="C39" s="59" t="str">
        <f t="shared" si="0"/>
        <v>CHILE  - PESO</v>
      </c>
      <c r="D39" s="60">
        <v>614.23</v>
      </c>
      <c r="E39" s="81" t="s">
        <v>954</v>
      </c>
      <c r="F39" s="65"/>
      <c r="G39" s="65"/>
      <c r="H39" s="65"/>
      <c r="I39" s="65"/>
      <c r="J39" s="65"/>
    </row>
    <row r="40" spans="1:10" x14ac:dyDescent="0.25">
      <c r="A40" s="59" t="s">
        <v>705</v>
      </c>
      <c r="B40" s="59" t="s">
        <v>883</v>
      </c>
      <c r="C40" s="59" t="str">
        <f t="shared" si="0"/>
        <v>CHINA  - RENMINBI</v>
      </c>
      <c r="D40" s="60">
        <v>6.5039999999999996</v>
      </c>
      <c r="E40" s="81">
        <v>7.03</v>
      </c>
      <c r="F40" s="65"/>
      <c r="G40" s="65"/>
      <c r="H40" s="65"/>
      <c r="I40" s="65"/>
      <c r="J40" s="65"/>
    </row>
    <row r="41" spans="1:10" x14ac:dyDescent="0.25">
      <c r="A41" s="59" t="s">
        <v>706</v>
      </c>
      <c r="B41" s="59" t="s">
        <v>672</v>
      </c>
      <c r="C41" s="59" t="str">
        <f t="shared" si="0"/>
        <v>COLOMBIA  - PESO</v>
      </c>
      <c r="D41" s="60">
        <v>2981.79</v>
      </c>
      <c r="E41" s="81" t="s">
        <v>954</v>
      </c>
      <c r="F41" s="65"/>
      <c r="G41" s="65"/>
      <c r="H41" s="65"/>
      <c r="I41" s="65"/>
      <c r="J41" s="65"/>
    </row>
    <row r="42" spans="1:10" x14ac:dyDescent="0.25">
      <c r="A42" s="59" t="s">
        <v>707</v>
      </c>
      <c r="B42" s="59" t="s">
        <v>777</v>
      </c>
      <c r="C42" s="59" t="str">
        <f t="shared" si="0"/>
        <v>COMOROS  - FRANC</v>
      </c>
      <c r="D42" s="60">
        <v>411</v>
      </c>
      <c r="E42" s="81" t="s">
        <v>954</v>
      </c>
      <c r="F42" s="65"/>
      <c r="G42" s="65"/>
      <c r="H42" s="65"/>
      <c r="I42" s="65"/>
      <c r="J42" s="65"/>
    </row>
    <row r="43" spans="1:10" x14ac:dyDescent="0.25">
      <c r="A43" s="59" t="s">
        <v>708</v>
      </c>
      <c r="B43" s="59" t="s">
        <v>876</v>
      </c>
      <c r="C43" s="59" t="str">
        <f t="shared" si="0"/>
        <v>CONGO  - CFA FRANC</v>
      </c>
      <c r="D43" s="60">
        <v>567.79</v>
      </c>
      <c r="E43" s="81" t="s">
        <v>954</v>
      </c>
      <c r="F43" s="65"/>
      <c r="G43" s="65"/>
      <c r="H43" s="65"/>
      <c r="I43" s="65"/>
      <c r="J43" s="65"/>
    </row>
    <row r="44" spans="1:10" x14ac:dyDescent="0.25">
      <c r="A44" s="59" t="s">
        <v>709</v>
      </c>
      <c r="B44" s="59" t="s">
        <v>884</v>
      </c>
      <c r="C44" s="59" t="str">
        <f t="shared" si="0"/>
        <v>CONGO, DEM. REP  - CONGOLESE FRANC</v>
      </c>
      <c r="D44" s="60">
        <v>1580</v>
      </c>
      <c r="E44" s="81" t="s">
        <v>954</v>
      </c>
    </row>
    <row r="45" spans="1:10" x14ac:dyDescent="0.25">
      <c r="A45" s="59" t="s">
        <v>710</v>
      </c>
      <c r="B45" s="59" t="s">
        <v>885</v>
      </c>
      <c r="C45" s="59" t="str">
        <f t="shared" si="0"/>
        <v>COSTA RICA  - COLON</v>
      </c>
      <c r="D45" s="60">
        <v>564</v>
      </c>
      <c r="E45" s="81" t="s">
        <v>954</v>
      </c>
    </row>
    <row r="46" spans="1:10" x14ac:dyDescent="0.25">
      <c r="A46" s="59" t="s">
        <v>711</v>
      </c>
      <c r="B46" s="59" t="s">
        <v>876</v>
      </c>
      <c r="C46" s="59" t="str">
        <f t="shared" si="0"/>
        <v>COTE D'IVOIRE  - CFA FRANC</v>
      </c>
      <c r="D46" s="60">
        <v>562.33000000000004</v>
      </c>
      <c r="E46" s="81" t="s">
        <v>954</v>
      </c>
    </row>
    <row r="47" spans="1:10" x14ac:dyDescent="0.25">
      <c r="A47" s="59" t="s">
        <v>712</v>
      </c>
      <c r="B47" s="59" t="s">
        <v>886</v>
      </c>
      <c r="C47" s="59" t="str">
        <f t="shared" si="0"/>
        <v>CROATIA  - KUNA</v>
      </c>
      <c r="D47" s="60">
        <v>6.23</v>
      </c>
      <c r="E47" s="81" t="s">
        <v>954</v>
      </c>
    </row>
    <row r="48" spans="1:10" x14ac:dyDescent="0.25">
      <c r="A48" s="59" t="s">
        <v>713</v>
      </c>
      <c r="B48" s="59" t="s">
        <v>672</v>
      </c>
      <c r="C48" s="59" t="str">
        <f t="shared" si="0"/>
        <v>CUBA - PESO</v>
      </c>
      <c r="D48" s="61">
        <v>1</v>
      </c>
      <c r="E48" s="81" t="s">
        <v>954</v>
      </c>
    </row>
    <row r="49" spans="1:5" x14ac:dyDescent="0.25">
      <c r="A49" s="59" t="s">
        <v>714</v>
      </c>
      <c r="B49" s="59" t="s">
        <v>683</v>
      </c>
      <c r="C49" s="59" t="str">
        <f t="shared" si="0"/>
        <v>CYPRUS - EURO</v>
      </c>
      <c r="D49" s="60">
        <v>0.83299999999999996</v>
      </c>
      <c r="E49" s="81" t="s">
        <v>954</v>
      </c>
    </row>
    <row r="50" spans="1:5" x14ac:dyDescent="0.25">
      <c r="A50" s="59" t="s">
        <v>715</v>
      </c>
      <c r="B50" s="59" t="s">
        <v>887</v>
      </c>
      <c r="C50" s="59" t="str">
        <f t="shared" si="0"/>
        <v>CZECH  - KORUNA</v>
      </c>
      <c r="D50" s="60">
        <v>20.884</v>
      </c>
      <c r="E50" s="81" t="s">
        <v>954</v>
      </c>
    </row>
    <row r="51" spans="1:5" x14ac:dyDescent="0.25">
      <c r="A51" s="59" t="s">
        <v>716</v>
      </c>
      <c r="B51" s="59" t="s">
        <v>888</v>
      </c>
      <c r="C51" s="59" t="str">
        <f t="shared" si="0"/>
        <v>DENMARK  - KRONE</v>
      </c>
      <c r="D51" s="60">
        <v>6.2069999999999999</v>
      </c>
      <c r="E51" s="81">
        <v>6.8639999999999999</v>
      </c>
    </row>
    <row r="52" spans="1:5" x14ac:dyDescent="0.25">
      <c r="A52" s="59" t="s">
        <v>717</v>
      </c>
      <c r="B52" s="59" t="s">
        <v>777</v>
      </c>
      <c r="C52" s="59" t="str">
        <f t="shared" si="0"/>
        <v>DJIBOUTI  - FRANC</v>
      </c>
      <c r="D52" s="60">
        <v>177</v>
      </c>
      <c r="E52" s="81" t="s">
        <v>954</v>
      </c>
    </row>
    <row r="53" spans="1:5" x14ac:dyDescent="0.25">
      <c r="A53" s="59" t="s">
        <v>718</v>
      </c>
      <c r="B53" s="59" t="s">
        <v>672</v>
      </c>
      <c r="C53" s="59" t="str">
        <f t="shared" si="0"/>
        <v>DOMINICAN REPUBLIC  - PESO</v>
      </c>
      <c r="D53" s="60">
        <v>48.11</v>
      </c>
      <c r="E53" s="81" t="s">
        <v>954</v>
      </c>
    </row>
    <row r="54" spans="1:5" x14ac:dyDescent="0.25">
      <c r="A54" s="59" t="s">
        <v>719</v>
      </c>
      <c r="B54" s="59" t="s">
        <v>720</v>
      </c>
      <c r="C54" s="59" t="str">
        <f t="shared" si="0"/>
        <v>ECUADOR - DOLARES</v>
      </c>
      <c r="D54" s="61">
        <v>1</v>
      </c>
      <c r="E54" s="81" t="s">
        <v>954</v>
      </c>
    </row>
    <row r="55" spans="1:5" x14ac:dyDescent="0.25">
      <c r="A55" s="59" t="s">
        <v>721</v>
      </c>
      <c r="B55" s="59" t="s">
        <v>889</v>
      </c>
      <c r="C55" s="59" t="str">
        <f t="shared" si="0"/>
        <v>EGYPT  - POUND</v>
      </c>
      <c r="D55" s="60">
        <v>17.73</v>
      </c>
      <c r="E55" s="81">
        <v>18.585999999999999</v>
      </c>
    </row>
    <row r="56" spans="1:5" x14ac:dyDescent="0.25">
      <c r="A56" s="59" t="s">
        <v>722</v>
      </c>
      <c r="B56" s="59" t="s">
        <v>720</v>
      </c>
      <c r="C56" s="59" t="str">
        <f t="shared" si="0"/>
        <v>EL SALVADOR - DOLARES</v>
      </c>
      <c r="D56" s="61">
        <v>1</v>
      </c>
      <c r="E56" s="81" t="s">
        <v>954</v>
      </c>
    </row>
    <row r="57" spans="1:5" x14ac:dyDescent="0.25">
      <c r="A57" s="59" t="s">
        <v>723</v>
      </c>
      <c r="B57" s="59" t="s">
        <v>876</v>
      </c>
      <c r="C57" s="59" t="str">
        <f t="shared" si="0"/>
        <v>EQUATORIAL GUINEA  - CFA FRANC</v>
      </c>
      <c r="D57" s="60">
        <v>567.79</v>
      </c>
      <c r="E57" s="81" t="s">
        <v>954</v>
      </c>
    </row>
    <row r="58" spans="1:5" x14ac:dyDescent="0.25">
      <c r="A58" s="59" t="s">
        <v>724</v>
      </c>
      <c r="B58" s="59" t="s">
        <v>890</v>
      </c>
      <c r="C58" s="59" t="str">
        <f t="shared" si="0"/>
        <v>ERITREA  - NAKFA</v>
      </c>
      <c r="D58" s="60">
        <v>15</v>
      </c>
      <c r="E58" s="81" t="s">
        <v>954</v>
      </c>
    </row>
    <row r="59" spans="1:5" x14ac:dyDescent="0.25">
      <c r="A59" s="59" t="s">
        <v>725</v>
      </c>
      <c r="B59" s="59" t="s">
        <v>683</v>
      </c>
      <c r="C59" s="59" t="str">
        <f t="shared" si="0"/>
        <v>ESTONIA - EURO</v>
      </c>
      <c r="D59" s="60">
        <v>0.83299999999999996</v>
      </c>
      <c r="E59" s="81" t="s">
        <v>954</v>
      </c>
    </row>
    <row r="60" spans="1:5" x14ac:dyDescent="0.25">
      <c r="A60" s="59" t="s">
        <v>726</v>
      </c>
      <c r="B60" s="59" t="s">
        <v>891</v>
      </c>
      <c r="C60" s="59" t="str">
        <f t="shared" si="0"/>
        <v>ETHIOPIA  - BIRR</v>
      </c>
      <c r="D60" s="60">
        <v>27.2</v>
      </c>
      <c r="E60" s="81" t="s">
        <v>954</v>
      </c>
    </row>
    <row r="61" spans="1:5" x14ac:dyDescent="0.25">
      <c r="A61" s="59" t="s">
        <v>727</v>
      </c>
      <c r="B61" s="59" t="s">
        <v>683</v>
      </c>
      <c r="C61" s="59" t="str">
        <f t="shared" si="0"/>
        <v>EURO ZONE  - EURO</v>
      </c>
      <c r="D61" s="60">
        <v>0.83299999999999996</v>
      </c>
      <c r="E61" s="81">
        <v>0.92300000000000004</v>
      </c>
    </row>
    <row r="62" spans="1:5" x14ac:dyDescent="0.25">
      <c r="A62" s="59" t="s">
        <v>728</v>
      </c>
      <c r="B62" s="59" t="s">
        <v>794</v>
      </c>
      <c r="C62" s="59" t="str">
        <f t="shared" si="0"/>
        <v>FIJI  - DOLLAR</v>
      </c>
      <c r="D62" s="60">
        <v>2.0169999999999999</v>
      </c>
      <c r="E62" s="81" t="s">
        <v>954</v>
      </c>
    </row>
    <row r="63" spans="1:5" x14ac:dyDescent="0.25">
      <c r="A63" s="59" t="s">
        <v>729</v>
      </c>
      <c r="B63" s="59" t="s">
        <v>683</v>
      </c>
      <c r="C63" s="59" t="str">
        <f t="shared" si="0"/>
        <v>FINLAND - EURO</v>
      </c>
      <c r="D63" s="60">
        <v>0.83299999999999996</v>
      </c>
      <c r="E63" s="81" t="s">
        <v>954</v>
      </c>
    </row>
    <row r="64" spans="1:5" x14ac:dyDescent="0.25">
      <c r="A64" s="59" t="s">
        <v>730</v>
      </c>
      <c r="B64" s="59" t="s">
        <v>683</v>
      </c>
      <c r="C64" s="59" t="str">
        <f t="shared" si="0"/>
        <v>FRANCE - EURO</v>
      </c>
      <c r="D64" s="60">
        <v>0.83299999999999996</v>
      </c>
      <c r="E64" s="81" t="s">
        <v>954</v>
      </c>
    </row>
    <row r="65" spans="1:5" x14ac:dyDescent="0.25">
      <c r="A65" s="59" t="s">
        <v>731</v>
      </c>
      <c r="B65" s="59" t="s">
        <v>876</v>
      </c>
      <c r="C65" s="59" t="str">
        <f t="shared" si="0"/>
        <v>GABON  - CFA FRANC</v>
      </c>
      <c r="D65" s="60">
        <v>567.79</v>
      </c>
      <c r="E65" s="81" t="s">
        <v>954</v>
      </c>
    </row>
    <row r="66" spans="1:5" x14ac:dyDescent="0.25">
      <c r="A66" s="59" t="s">
        <v>732</v>
      </c>
      <c r="B66" s="59" t="s">
        <v>892</v>
      </c>
      <c r="C66" s="59" t="str">
        <f t="shared" si="0"/>
        <v>GAMBIA  - DALASI</v>
      </c>
      <c r="D66" s="60">
        <v>47</v>
      </c>
      <c r="E66" s="81" t="s">
        <v>954</v>
      </c>
    </row>
    <row r="67" spans="1:5" x14ac:dyDescent="0.25">
      <c r="A67" s="59" t="s">
        <v>733</v>
      </c>
      <c r="B67" s="59" t="s">
        <v>734</v>
      </c>
      <c r="C67" s="59" t="str">
        <f t="shared" si="0"/>
        <v>GEORGIA - LARI</v>
      </c>
      <c r="D67" s="62">
        <v>2.61</v>
      </c>
      <c r="E67" s="81" t="s">
        <v>954</v>
      </c>
    </row>
    <row r="68" spans="1:5" x14ac:dyDescent="0.25">
      <c r="A68" s="59" t="s">
        <v>735</v>
      </c>
      <c r="B68" s="59" t="s">
        <v>683</v>
      </c>
      <c r="C68" s="59" t="str">
        <f t="shared" si="0"/>
        <v>GERMANY FRG - EURO</v>
      </c>
      <c r="D68" s="60">
        <v>0.83299999999999996</v>
      </c>
      <c r="E68" s="81" t="s">
        <v>954</v>
      </c>
    </row>
    <row r="69" spans="1:5" x14ac:dyDescent="0.25">
      <c r="A69" s="59" t="s">
        <v>736</v>
      </c>
      <c r="B69" s="59" t="s">
        <v>893</v>
      </c>
      <c r="C69" s="59" t="str">
        <f t="shared" ref="C69:C132" si="1">A69&amp;" - "&amp;B69</f>
        <v>GHANA  - CEDI</v>
      </c>
      <c r="D69" s="60">
        <v>4.5199999999999996</v>
      </c>
      <c r="E69" s="81" t="s">
        <v>954</v>
      </c>
    </row>
    <row r="70" spans="1:5" x14ac:dyDescent="0.25">
      <c r="A70" s="59" t="s">
        <v>737</v>
      </c>
      <c r="B70" s="59" t="s">
        <v>683</v>
      </c>
      <c r="C70" s="59" t="str">
        <f t="shared" si="1"/>
        <v>GREECE - EURO</v>
      </c>
      <c r="D70" s="60">
        <v>0.83299999999999996</v>
      </c>
      <c r="E70" s="81" t="s">
        <v>954</v>
      </c>
    </row>
    <row r="71" spans="1:5" x14ac:dyDescent="0.25">
      <c r="A71" s="59" t="s">
        <v>738</v>
      </c>
      <c r="B71" s="59" t="s">
        <v>894</v>
      </c>
      <c r="C71" s="59" t="str">
        <f t="shared" si="1"/>
        <v>GRENADA  - EAST CARIBBEAN DOLLAR</v>
      </c>
      <c r="D71" s="60">
        <v>2.7</v>
      </c>
      <c r="E71" s="81" t="s">
        <v>954</v>
      </c>
    </row>
    <row r="72" spans="1:5" x14ac:dyDescent="0.25">
      <c r="A72" s="59" t="s">
        <v>739</v>
      </c>
      <c r="B72" s="59" t="s">
        <v>895</v>
      </c>
      <c r="C72" s="59" t="str">
        <f t="shared" si="1"/>
        <v>GUATEMALA  - QUETZAL</v>
      </c>
      <c r="D72" s="60">
        <v>7.33</v>
      </c>
      <c r="E72" s="81" t="s">
        <v>954</v>
      </c>
    </row>
    <row r="73" spans="1:5" x14ac:dyDescent="0.25">
      <c r="A73" s="59" t="s">
        <v>740</v>
      </c>
      <c r="B73" s="59" t="s">
        <v>777</v>
      </c>
      <c r="C73" s="59" t="str">
        <f t="shared" si="1"/>
        <v>GUINEA  - FRANC</v>
      </c>
      <c r="D73" s="60">
        <v>9004</v>
      </c>
      <c r="E73" s="81" t="s">
        <v>954</v>
      </c>
    </row>
    <row r="74" spans="1:5" x14ac:dyDescent="0.25">
      <c r="A74" s="59" t="s">
        <v>741</v>
      </c>
      <c r="B74" s="59" t="s">
        <v>876</v>
      </c>
      <c r="C74" s="59" t="str">
        <f t="shared" si="1"/>
        <v>GUINEA BISSAU  - CFA FRANC</v>
      </c>
      <c r="D74" s="60">
        <v>562.33000000000004</v>
      </c>
      <c r="E74" s="81" t="s">
        <v>954</v>
      </c>
    </row>
    <row r="75" spans="1:5" x14ac:dyDescent="0.25">
      <c r="A75" s="59" t="s">
        <v>742</v>
      </c>
      <c r="B75" s="59" t="s">
        <v>794</v>
      </c>
      <c r="C75" s="59" t="str">
        <f t="shared" si="1"/>
        <v>GUYANA  - DOLLAR</v>
      </c>
      <c r="D75" s="60">
        <v>215</v>
      </c>
      <c r="E75" s="81" t="s">
        <v>954</v>
      </c>
    </row>
    <row r="76" spans="1:5" x14ac:dyDescent="0.25">
      <c r="A76" s="59" t="s">
        <v>743</v>
      </c>
      <c r="B76" s="59" t="s">
        <v>896</v>
      </c>
      <c r="C76" s="59" t="str">
        <f t="shared" si="1"/>
        <v>HAITI  - GOURDE</v>
      </c>
      <c r="D76" s="60">
        <v>62.95</v>
      </c>
      <c r="E76" s="81" t="s">
        <v>954</v>
      </c>
    </row>
    <row r="77" spans="1:5" x14ac:dyDescent="0.25">
      <c r="A77" s="59" t="s">
        <v>744</v>
      </c>
      <c r="B77" s="59" t="s">
        <v>897</v>
      </c>
      <c r="C77" s="59" t="str">
        <f t="shared" si="1"/>
        <v>HONDURAS  - LEMPIRA</v>
      </c>
      <c r="D77" s="60">
        <v>23.5</v>
      </c>
      <c r="E77" s="81" t="s">
        <v>954</v>
      </c>
    </row>
    <row r="78" spans="1:5" x14ac:dyDescent="0.25">
      <c r="A78" s="59" t="s">
        <v>745</v>
      </c>
      <c r="B78" s="59" t="s">
        <v>794</v>
      </c>
      <c r="C78" s="59" t="str">
        <f t="shared" si="1"/>
        <v>HONG KONG  - DOLLAR</v>
      </c>
      <c r="D78" s="60">
        <v>7.8150000000000004</v>
      </c>
      <c r="E78" s="81">
        <v>8.1050000000000004</v>
      </c>
    </row>
    <row r="79" spans="1:5" x14ac:dyDescent="0.25">
      <c r="A79" s="59" t="s">
        <v>746</v>
      </c>
      <c r="B79" s="59" t="s">
        <v>898</v>
      </c>
      <c r="C79" s="59" t="str">
        <f t="shared" si="1"/>
        <v>HUNGARY  - FORINT</v>
      </c>
      <c r="D79" s="60">
        <v>258.45</v>
      </c>
      <c r="E79" s="81">
        <v>285.58300000000003</v>
      </c>
    </row>
    <row r="80" spans="1:5" x14ac:dyDescent="0.25">
      <c r="A80" s="59" t="s">
        <v>747</v>
      </c>
      <c r="B80" s="59" t="s">
        <v>899</v>
      </c>
      <c r="C80" s="59" t="str">
        <f t="shared" si="1"/>
        <v>ICELAND  - KRONA</v>
      </c>
      <c r="D80" s="60">
        <v>104.09</v>
      </c>
      <c r="E80" s="81">
        <v>111.23099999999999</v>
      </c>
    </row>
    <row r="81" spans="1:5" x14ac:dyDescent="0.25">
      <c r="A81" s="59" t="s">
        <v>748</v>
      </c>
      <c r="B81" s="59" t="s">
        <v>900</v>
      </c>
      <c r="C81" s="59" t="str">
        <f t="shared" si="1"/>
        <v>INDIA  - RUPEE</v>
      </c>
      <c r="D81" s="60">
        <v>63.75</v>
      </c>
      <c r="E81" s="81">
        <v>67.808999999999997</v>
      </c>
    </row>
    <row r="82" spans="1:5" x14ac:dyDescent="0.25">
      <c r="A82" s="59" t="s">
        <v>749</v>
      </c>
      <c r="B82" s="59" t="s">
        <v>901</v>
      </c>
      <c r="C82" s="59" t="str">
        <f t="shared" si="1"/>
        <v>INDONESIA  - RUPIAH</v>
      </c>
      <c r="D82" s="60">
        <v>13490</v>
      </c>
      <c r="E82" s="81" t="s">
        <v>954</v>
      </c>
    </row>
    <row r="83" spans="1:5" x14ac:dyDescent="0.25">
      <c r="A83" s="59" t="s">
        <v>750</v>
      </c>
      <c r="B83" s="59" t="s">
        <v>902</v>
      </c>
      <c r="C83" s="59" t="str">
        <f t="shared" si="1"/>
        <v>IRAN  - RIAL</v>
      </c>
      <c r="D83" s="60">
        <v>36057</v>
      </c>
      <c r="E83" s="81" t="s">
        <v>954</v>
      </c>
    </row>
    <row r="84" spans="1:5" x14ac:dyDescent="0.25">
      <c r="A84" s="59" t="s">
        <v>751</v>
      </c>
      <c r="B84" s="59" t="s">
        <v>771</v>
      </c>
      <c r="C84" s="59" t="str">
        <f t="shared" si="1"/>
        <v>IRAQ  - DINAR</v>
      </c>
      <c r="D84" s="61">
        <v>1166</v>
      </c>
      <c r="E84" s="81">
        <v>1241.6769999999999</v>
      </c>
    </row>
    <row r="85" spans="1:5" x14ac:dyDescent="0.25">
      <c r="A85" s="63" t="s">
        <v>752</v>
      </c>
      <c r="B85" s="63" t="s">
        <v>683</v>
      </c>
      <c r="C85" s="59" t="str">
        <f t="shared" si="1"/>
        <v>IRELAND - EURO</v>
      </c>
      <c r="D85" s="61">
        <v>0.83299999999999996</v>
      </c>
      <c r="E85" s="81" t="s">
        <v>954</v>
      </c>
    </row>
    <row r="86" spans="1:5" x14ac:dyDescent="0.25">
      <c r="A86" s="59" t="s">
        <v>753</v>
      </c>
      <c r="B86" s="59" t="s">
        <v>754</v>
      </c>
      <c r="C86" s="59" t="str">
        <f t="shared" si="1"/>
        <v>ISRAEL - SHEKEL</v>
      </c>
      <c r="D86" s="60">
        <v>3.4710000000000001</v>
      </c>
      <c r="E86" s="81">
        <v>3.746</v>
      </c>
    </row>
    <row r="87" spans="1:5" x14ac:dyDescent="0.25">
      <c r="A87" s="59" t="s">
        <v>755</v>
      </c>
      <c r="B87" s="59" t="s">
        <v>683</v>
      </c>
      <c r="C87" s="59" t="str">
        <f t="shared" si="1"/>
        <v>ITALY - EURO</v>
      </c>
      <c r="D87" s="60">
        <v>0.83299999999999996</v>
      </c>
      <c r="E87" s="81" t="s">
        <v>954</v>
      </c>
    </row>
    <row r="88" spans="1:5" x14ac:dyDescent="0.25">
      <c r="A88" s="59" t="s">
        <v>756</v>
      </c>
      <c r="B88" s="59" t="s">
        <v>794</v>
      </c>
      <c r="C88" s="59" t="str">
        <f t="shared" si="1"/>
        <v>JAMAICA  - DOLLAR</v>
      </c>
      <c r="D88" s="61">
        <v>128</v>
      </c>
      <c r="E88" s="81" t="s">
        <v>954</v>
      </c>
    </row>
    <row r="89" spans="1:5" x14ac:dyDescent="0.25">
      <c r="A89" s="59" t="s">
        <v>757</v>
      </c>
      <c r="B89" s="59" t="s">
        <v>903</v>
      </c>
      <c r="C89" s="59" t="str">
        <f t="shared" si="1"/>
        <v>JAPAN  - YEN</v>
      </c>
      <c r="D89" s="60">
        <v>112.55</v>
      </c>
      <c r="E89" s="81">
        <v>116.667</v>
      </c>
    </row>
    <row r="90" spans="1:5" x14ac:dyDescent="0.25">
      <c r="A90" s="59" t="s">
        <v>758</v>
      </c>
      <c r="B90" s="59" t="s">
        <v>754</v>
      </c>
      <c r="C90" s="59" t="str">
        <f t="shared" si="1"/>
        <v>JERUSALEM - SHEKEL</v>
      </c>
      <c r="D90" s="60">
        <v>3.4710000000000001</v>
      </c>
      <c r="E90" s="81" t="s">
        <v>954</v>
      </c>
    </row>
    <row r="91" spans="1:5" x14ac:dyDescent="0.25">
      <c r="A91" s="59" t="s">
        <v>759</v>
      </c>
      <c r="B91" s="59" t="s">
        <v>771</v>
      </c>
      <c r="C91" s="59" t="str">
        <f t="shared" si="1"/>
        <v>JORDAN  - DINAR</v>
      </c>
      <c r="D91" s="60">
        <v>0.70799999999999996</v>
      </c>
      <c r="E91" s="81" t="s">
        <v>954</v>
      </c>
    </row>
    <row r="92" spans="1:5" x14ac:dyDescent="0.25">
      <c r="A92" s="59" t="s">
        <v>760</v>
      </c>
      <c r="B92" s="59" t="s">
        <v>904</v>
      </c>
      <c r="C92" s="59" t="str">
        <f t="shared" si="1"/>
        <v>KAZAKHSTAN  - TENGE</v>
      </c>
      <c r="D92" s="60">
        <v>331.31</v>
      </c>
      <c r="E92" s="81" t="s">
        <v>954</v>
      </c>
    </row>
    <row r="93" spans="1:5" x14ac:dyDescent="0.25">
      <c r="A93" s="59" t="s">
        <v>761</v>
      </c>
      <c r="B93" s="59" t="s">
        <v>828</v>
      </c>
      <c r="C93" s="59" t="str">
        <f t="shared" si="1"/>
        <v>KENYA  - SHILLING</v>
      </c>
      <c r="D93" s="60">
        <v>103.2</v>
      </c>
      <c r="E93" s="81" t="s">
        <v>954</v>
      </c>
    </row>
    <row r="94" spans="1:5" x14ac:dyDescent="0.25">
      <c r="A94" s="59" t="s">
        <v>762</v>
      </c>
      <c r="B94" s="59" t="s">
        <v>905</v>
      </c>
      <c r="C94" s="59" t="str">
        <f t="shared" si="1"/>
        <v>KOREA  - WON</v>
      </c>
      <c r="D94" s="60">
        <v>1065.9301</v>
      </c>
      <c r="E94" s="81">
        <v>1178.585</v>
      </c>
    </row>
    <row r="95" spans="1:5" x14ac:dyDescent="0.25">
      <c r="A95" s="59" t="s">
        <v>763</v>
      </c>
      <c r="B95" s="59" t="s">
        <v>771</v>
      </c>
      <c r="C95" s="59" t="str">
        <f t="shared" si="1"/>
        <v>KUWAIT  - DINAR</v>
      </c>
      <c r="D95" s="60">
        <v>0.30099999999999999</v>
      </c>
      <c r="E95" s="81" t="s">
        <v>954</v>
      </c>
    </row>
    <row r="96" spans="1:5" x14ac:dyDescent="0.25">
      <c r="A96" s="59" t="s">
        <v>764</v>
      </c>
      <c r="B96" s="59" t="s">
        <v>906</v>
      </c>
      <c r="C96" s="59" t="str">
        <f t="shared" si="1"/>
        <v>KYRGYZSTAN  - SOM</v>
      </c>
      <c r="D96" s="60">
        <v>69</v>
      </c>
      <c r="E96" s="81" t="s">
        <v>954</v>
      </c>
    </row>
    <row r="97" spans="1:5" x14ac:dyDescent="0.25">
      <c r="A97" s="59" t="s">
        <v>765</v>
      </c>
      <c r="B97" s="59" t="s">
        <v>907</v>
      </c>
      <c r="C97" s="59" t="str">
        <f t="shared" si="1"/>
        <v>LAOS  - KIP</v>
      </c>
      <c r="D97" s="60">
        <v>8274</v>
      </c>
      <c r="E97" s="81" t="s">
        <v>954</v>
      </c>
    </row>
    <row r="98" spans="1:5" x14ac:dyDescent="0.25">
      <c r="A98" s="59" t="s">
        <v>766</v>
      </c>
      <c r="B98" s="59" t="s">
        <v>683</v>
      </c>
      <c r="C98" s="59" t="str">
        <f t="shared" si="1"/>
        <v>LATVIA  - EURO</v>
      </c>
      <c r="D98" s="60">
        <v>0.83299999999999996</v>
      </c>
      <c r="E98" s="81" t="s">
        <v>954</v>
      </c>
    </row>
    <row r="99" spans="1:5" x14ac:dyDescent="0.25">
      <c r="A99" s="59" t="s">
        <v>767</v>
      </c>
      <c r="B99" s="59" t="s">
        <v>889</v>
      </c>
      <c r="C99" s="59" t="str">
        <f t="shared" si="1"/>
        <v>LEBANON  - POUND</v>
      </c>
      <c r="D99" s="60">
        <v>1500</v>
      </c>
      <c r="E99" s="81">
        <v>1593.9690000000001</v>
      </c>
    </row>
    <row r="100" spans="1:5" x14ac:dyDescent="0.25">
      <c r="A100" s="59" t="s">
        <v>768</v>
      </c>
      <c r="B100" s="59" t="s">
        <v>908</v>
      </c>
      <c r="C100" s="59" t="str">
        <f t="shared" si="1"/>
        <v>LESOTHO  - SOUTH AFRICAN RAND</v>
      </c>
      <c r="D100" s="60">
        <v>12.316000000000001</v>
      </c>
      <c r="E100" s="81" t="s">
        <v>954</v>
      </c>
    </row>
    <row r="101" spans="1:5" x14ac:dyDescent="0.25">
      <c r="A101" s="59" t="s">
        <v>769</v>
      </c>
      <c r="B101" s="59" t="s">
        <v>909</v>
      </c>
      <c r="C101" s="59" t="str">
        <f t="shared" si="1"/>
        <v>LIBERIA  - U.S. DOLLAR</v>
      </c>
      <c r="D101" s="60">
        <v>125.17</v>
      </c>
      <c r="E101" s="81" t="s">
        <v>954</v>
      </c>
    </row>
    <row r="102" spans="1:5" x14ac:dyDescent="0.25">
      <c r="A102" s="59" t="s">
        <v>770</v>
      </c>
      <c r="B102" s="59" t="s">
        <v>771</v>
      </c>
      <c r="C102" s="59" t="str">
        <f t="shared" si="1"/>
        <v>LIBYA - DINAR</v>
      </c>
      <c r="D102" s="60">
        <v>1.357</v>
      </c>
      <c r="E102" s="81" t="s">
        <v>954</v>
      </c>
    </row>
    <row r="103" spans="1:5" x14ac:dyDescent="0.25">
      <c r="A103" s="59" t="s">
        <v>772</v>
      </c>
      <c r="B103" s="59" t="s">
        <v>683</v>
      </c>
      <c r="C103" s="59" t="str">
        <f t="shared" si="1"/>
        <v>LITHUANIA  - EURO</v>
      </c>
      <c r="D103" s="60">
        <v>0.83299999999999996</v>
      </c>
      <c r="E103" s="81" t="s">
        <v>954</v>
      </c>
    </row>
    <row r="104" spans="1:5" x14ac:dyDescent="0.25">
      <c r="A104" s="59" t="s">
        <v>773</v>
      </c>
      <c r="B104" s="59" t="s">
        <v>683</v>
      </c>
      <c r="C104" s="59" t="str">
        <f t="shared" si="1"/>
        <v>LUXEMBOURG - EURO</v>
      </c>
      <c r="D104" s="60">
        <v>0.83299999999999996</v>
      </c>
      <c r="E104" s="81" t="s">
        <v>954</v>
      </c>
    </row>
    <row r="105" spans="1:5" x14ac:dyDescent="0.25">
      <c r="A105" s="59" t="s">
        <v>774</v>
      </c>
      <c r="B105" s="59" t="s">
        <v>910</v>
      </c>
      <c r="C105" s="59" t="str">
        <f t="shared" si="1"/>
        <v>MACAO  - MOP</v>
      </c>
      <c r="D105" s="62">
        <v>8</v>
      </c>
      <c r="E105" s="81" t="s">
        <v>954</v>
      </c>
    </row>
    <row r="106" spans="1:5" x14ac:dyDescent="0.25">
      <c r="A106" s="59" t="s">
        <v>775</v>
      </c>
      <c r="B106" s="59" t="s">
        <v>911</v>
      </c>
      <c r="C106" s="59" t="str">
        <f t="shared" si="1"/>
        <v>MACEDONIA FYROM  - DENAR(ARIARY)</v>
      </c>
      <c r="D106" s="60">
        <v>51.07</v>
      </c>
      <c r="E106" s="81" t="s">
        <v>954</v>
      </c>
    </row>
    <row r="107" spans="1:5" x14ac:dyDescent="0.25">
      <c r="A107" s="59" t="s">
        <v>776</v>
      </c>
      <c r="B107" s="59" t="s">
        <v>777</v>
      </c>
      <c r="C107" s="59" t="str">
        <f t="shared" si="1"/>
        <v>MADAGASCAR - FRANC</v>
      </c>
      <c r="D107" s="60">
        <v>3235.6201000000001</v>
      </c>
      <c r="E107" s="81" t="s">
        <v>954</v>
      </c>
    </row>
    <row r="108" spans="1:5" x14ac:dyDescent="0.25">
      <c r="A108" s="59" t="s">
        <v>778</v>
      </c>
      <c r="B108" s="59" t="s">
        <v>912</v>
      </c>
      <c r="C108" s="59" t="str">
        <f t="shared" si="1"/>
        <v>MALAWI  - KWACHA</v>
      </c>
      <c r="D108" s="60">
        <v>731</v>
      </c>
      <c r="E108" s="81" t="s">
        <v>954</v>
      </c>
    </row>
    <row r="109" spans="1:5" x14ac:dyDescent="0.25">
      <c r="A109" s="59" t="s">
        <v>779</v>
      </c>
      <c r="B109" s="59" t="s">
        <v>913</v>
      </c>
      <c r="C109" s="59" t="str">
        <f t="shared" si="1"/>
        <v>MALAYSIA  - RINGGIT</v>
      </c>
      <c r="D109" s="60">
        <v>4.0439999999999996</v>
      </c>
      <c r="E109" s="81" t="s">
        <v>954</v>
      </c>
    </row>
    <row r="110" spans="1:5" x14ac:dyDescent="0.25">
      <c r="A110" s="59" t="s">
        <v>780</v>
      </c>
      <c r="B110" s="59" t="s">
        <v>876</v>
      </c>
      <c r="C110" s="59" t="str">
        <f t="shared" si="1"/>
        <v>MALI  - CFA FRANC</v>
      </c>
      <c r="D110" s="60">
        <v>562.33000000000004</v>
      </c>
      <c r="E110" s="81" t="s">
        <v>954</v>
      </c>
    </row>
    <row r="111" spans="1:5" x14ac:dyDescent="0.25">
      <c r="A111" s="59" t="s">
        <v>781</v>
      </c>
      <c r="B111" s="59" t="s">
        <v>683</v>
      </c>
      <c r="C111" s="59" t="str">
        <f t="shared" si="1"/>
        <v>MALTA - EURO</v>
      </c>
      <c r="D111" s="60">
        <v>0.83299999999999996</v>
      </c>
      <c r="E111" s="81" t="s">
        <v>954</v>
      </c>
    </row>
    <row r="112" spans="1:5" x14ac:dyDescent="0.25">
      <c r="A112" s="59" t="s">
        <v>782</v>
      </c>
      <c r="B112" s="59" t="s">
        <v>794</v>
      </c>
      <c r="C112" s="59" t="str">
        <f t="shared" si="1"/>
        <v>MARSHALLS ISLANDS  - DOLLAR</v>
      </c>
      <c r="D112" s="61">
        <v>1</v>
      </c>
      <c r="E112" s="81" t="s">
        <v>954</v>
      </c>
    </row>
    <row r="113" spans="1:5" x14ac:dyDescent="0.25">
      <c r="A113" s="59" t="s">
        <v>783</v>
      </c>
      <c r="B113" s="59" t="s">
        <v>683</v>
      </c>
      <c r="C113" s="59" t="str">
        <f t="shared" si="1"/>
        <v>MARTINIQUE - EURO</v>
      </c>
      <c r="D113" s="60">
        <v>0.83299999999999996</v>
      </c>
      <c r="E113" s="81" t="s">
        <v>954</v>
      </c>
    </row>
    <row r="114" spans="1:5" x14ac:dyDescent="0.25">
      <c r="A114" s="59" t="s">
        <v>784</v>
      </c>
      <c r="B114" s="59" t="s">
        <v>914</v>
      </c>
      <c r="C114" s="59" t="str">
        <f t="shared" si="1"/>
        <v>MAURITANIA  - OUGUIYA</v>
      </c>
      <c r="D114" s="60">
        <v>355</v>
      </c>
      <c r="E114" s="81" t="s">
        <v>954</v>
      </c>
    </row>
    <row r="115" spans="1:5" x14ac:dyDescent="0.25">
      <c r="A115" s="59" t="s">
        <v>785</v>
      </c>
      <c r="B115" s="59" t="s">
        <v>900</v>
      </c>
      <c r="C115" s="59" t="str">
        <f t="shared" si="1"/>
        <v>MAURITIUS  - RUPEE</v>
      </c>
      <c r="D115" s="60">
        <v>33.4</v>
      </c>
      <c r="E115" s="81" t="s">
        <v>954</v>
      </c>
    </row>
    <row r="116" spans="1:5" x14ac:dyDescent="0.25">
      <c r="A116" s="59" t="s">
        <v>786</v>
      </c>
      <c r="B116" s="59" t="s">
        <v>915</v>
      </c>
      <c r="C116" s="59" t="str">
        <f t="shared" si="1"/>
        <v>MEXICO  - NEW PESO</v>
      </c>
      <c r="D116" s="60">
        <v>19.704000000000001</v>
      </c>
      <c r="E116" s="81">
        <v>19.678999999999998</v>
      </c>
    </row>
    <row r="117" spans="1:5" x14ac:dyDescent="0.25">
      <c r="A117" s="59" t="s">
        <v>787</v>
      </c>
      <c r="B117" s="59" t="s">
        <v>794</v>
      </c>
      <c r="C117" s="59" t="str">
        <f t="shared" si="1"/>
        <v>MICRONESIA  - DOLLAR</v>
      </c>
      <c r="D117" s="62">
        <v>1</v>
      </c>
      <c r="E117" s="81" t="s">
        <v>954</v>
      </c>
    </row>
    <row r="118" spans="1:5" x14ac:dyDescent="0.25">
      <c r="A118" s="59" t="s">
        <v>788</v>
      </c>
      <c r="B118" s="59" t="s">
        <v>916</v>
      </c>
      <c r="C118" s="59" t="str">
        <f t="shared" si="1"/>
        <v>MOLDOVA  - LEU</v>
      </c>
      <c r="D118" s="60">
        <v>17.058</v>
      </c>
      <c r="E118" s="81" t="s">
        <v>954</v>
      </c>
    </row>
    <row r="119" spans="1:5" x14ac:dyDescent="0.25">
      <c r="A119" s="59" t="s">
        <v>789</v>
      </c>
      <c r="B119" s="59" t="s">
        <v>917</v>
      </c>
      <c r="C119" s="59" t="str">
        <f t="shared" si="1"/>
        <v>MONGOLIA  - TUGRIK</v>
      </c>
      <c r="D119" s="60">
        <v>2427.3998999999999</v>
      </c>
      <c r="E119" s="81" t="s">
        <v>954</v>
      </c>
    </row>
    <row r="120" spans="1:5" x14ac:dyDescent="0.25">
      <c r="A120" s="59" t="s">
        <v>790</v>
      </c>
      <c r="B120" s="59" t="s">
        <v>683</v>
      </c>
      <c r="C120" s="59" t="str">
        <f t="shared" si="1"/>
        <v>MONTENEGRO - EURO</v>
      </c>
      <c r="D120" s="60">
        <v>0.83299999999999996</v>
      </c>
      <c r="E120" s="81" t="s">
        <v>954</v>
      </c>
    </row>
    <row r="121" spans="1:5" x14ac:dyDescent="0.25">
      <c r="A121" s="59" t="s">
        <v>791</v>
      </c>
      <c r="B121" s="59" t="s">
        <v>918</v>
      </c>
      <c r="C121" s="59" t="str">
        <f t="shared" si="1"/>
        <v>MOROCCO  - DIRHAM</v>
      </c>
      <c r="D121" s="60">
        <v>9.3520000000000003</v>
      </c>
      <c r="E121" s="81">
        <v>10.23</v>
      </c>
    </row>
    <row r="122" spans="1:5" x14ac:dyDescent="0.25">
      <c r="A122" s="59" t="s">
        <v>792</v>
      </c>
      <c r="B122" s="59" t="s">
        <v>919</v>
      </c>
      <c r="C122" s="59" t="str">
        <f t="shared" si="1"/>
        <v>MOZAMBIQUE  - METICAL</v>
      </c>
      <c r="D122" s="60">
        <v>58.85</v>
      </c>
      <c r="E122" s="81" t="s">
        <v>954</v>
      </c>
    </row>
    <row r="123" spans="1:5" x14ac:dyDescent="0.25">
      <c r="A123" s="59" t="s">
        <v>793</v>
      </c>
      <c r="B123" s="59" t="s">
        <v>794</v>
      </c>
      <c r="C123" s="59" t="str">
        <f t="shared" si="1"/>
        <v>NAMIBIA - DOLLAR</v>
      </c>
      <c r="D123" s="60">
        <v>12.316000000000001</v>
      </c>
      <c r="E123" s="81" t="s">
        <v>954</v>
      </c>
    </row>
    <row r="124" spans="1:5" x14ac:dyDescent="0.25">
      <c r="A124" s="59" t="s">
        <v>795</v>
      </c>
      <c r="B124" s="59" t="s">
        <v>900</v>
      </c>
      <c r="C124" s="59" t="str">
        <f t="shared" si="1"/>
        <v>NEPAL  - RUPEE</v>
      </c>
      <c r="D124" s="60">
        <v>102.4</v>
      </c>
      <c r="E124" s="81" t="s">
        <v>954</v>
      </c>
    </row>
    <row r="125" spans="1:5" x14ac:dyDescent="0.25">
      <c r="A125" s="59" t="s">
        <v>796</v>
      </c>
      <c r="B125" s="59" t="s">
        <v>683</v>
      </c>
      <c r="C125" s="59" t="str">
        <f t="shared" si="1"/>
        <v>NETHERLANDS - EURO</v>
      </c>
      <c r="D125" s="60">
        <v>0.83299999999999996</v>
      </c>
      <c r="E125" s="81" t="s">
        <v>954</v>
      </c>
    </row>
    <row r="126" spans="1:5" x14ac:dyDescent="0.25">
      <c r="A126" s="59" t="s">
        <v>797</v>
      </c>
      <c r="B126" s="59" t="s">
        <v>920</v>
      </c>
      <c r="C126" s="59" t="str">
        <f t="shared" si="1"/>
        <v>NETHERLANDS ANTILLES  - GUILDER</v>
      </c>
      <c r="D126" s="60">
        <v>1.78</v>
      </c>
      <c r="E126" s="81" t="s">
        <v>954</v>
      </c>
    </row>
    <row r="127" spans="1:5" x14ac:dyDescent="0.25">
      <c r="A127" s="59" t="s">
        <v>798</v>
      </c>
      <c r="B127" s="59" t="s">
        <v>794</v>
      </c>
      <c r="C127" s="59" t="str">
        <f t="shared" si="1"/>
        <v>NEW ZEALAND  - DOLLAR</v>
      </c>
      <c r="D127" s="60">
        <v>1.405</v>
      </c>
      <c r="E127" s="81">
        <v>1.4650000000000001</v>
      </c>
    </row>
    <row r="128" spans="1:5" x14ac:dyDescent="0.25">
      <c r="A128" s="59" t="s">
        <v>799</v>
      </c>
      <c r="B128" s="59" t="s">
        <v>921</v>
      </c>
      <c r="C128" s="59" t="str">
        <f t="shared" si="1"/>
        <v>NICARAGUA  - CORDOBA</v>
      </c>
      <c r="D128" s="60">
        <v>30.6</v>
      </c>
      <c r="E128" s="81" t="s">
        <v>954</v>
      </c>
    </row>
    <row r="129" spans="1:5" x14ac:dyDescent="0.25">
      <c r="A129" s="59" t="s">
        <v>800</v>
      </c>
      <c r="B129" s="59" t="s">
        <v>876</v>
      </c>
      <c r="C129" s="59" t="str">
        <f t="shared" si="1"/>
        <v>NIGER  - CFA FRANC</v>
      </c>
      <c r="D129" s="60">
        <v>562.33000000000004</v>
      </c>
      <c r="E129" s="81" t="s">
        <v>954</v>
      </c>
    </row>
    <row r="130" spans="1:5" x14ac:dyDescent="0.25">
      <c r="A130" s="59" t="s">
        <v>801</v>
      </c>
      <c r="B130" s="59" t="s">
        <v>922</v>
      </c>
      <c r="C130" s="59" t="str">
        <f t="shared" si="1"/>
        <v>NIGERIA  - NAIRA</v>
      </c>
      <c r="D130" s="60">
        <v>359</v>
      </c>
      <c r="E130" s="81" t="s">
        <v>954</v>
      </c>
    </row>
    <row r="131" spans="1:5" x14ac:dyDescent="0.25">
      <c r="A131" s="59" t="s">
        <v>802</v>
      </c>
      <c r="B131" s="59" t="s">
        <v>888</v>
      </c>
      <c r="C131" s="59" t="str">
        <f t="shared" si="1"/>
        <v>NORWAY  - KRONE</v>
      </c>
      <c r="D131" s="60">
        <v>8.1959999999999997</v>
      </c>
      <c r="E131" s="81">
        <v>8.6059999999999999</v>
      </c>
    </row>
    <row r="132" spans="1:5" x14ac:dyDescent="0.25">
      <c r="A132" s="59" t="s">
        <v>803</v>
      </c>
      <c r="B132" s="59" t="s">
        <v>902</v>
      </c>
      <c r="C132" s="59" t="str">
        <f t="shared" si="1"/>
        <v>OMAN  - RIAL</v>
      </c>
      <c r="D132" s="60">
        <v>0.38500000000000001</v>
      </c>
      <c r="E132" s="81" t="s">
        <v>954</v>
      </c>
    </row>
    <row r="133" spans="1:5" x14ac:dyDescent="0.25">
      <c r="A133" s="59" t="s">
        <v>804</v>
      </c>
      <c r="B133" s="59" t="s">
        <v>900</v>
      </c>
      <c r="C133" s="59" t="str">
        <f t="shared" ref="C133:C192" si="2">A133&amp;" - "&amp;B133</f>
        <v>PAKISTAN  - RUPEE</v>
      </c>
      <c r="D133" s="60">
        <v>110.4</v>
      </c>
      <c r="E133" s="81" t="s">
        <v>954</v>
      </c>
    </row>
    <row r="134" spans="1:5" x14ac:dyDescent="0.25">
      <c r="A134" s="59" t="s">
        <v>805</v>
      </c>
      <c r="B134" s="59" t="s">
        <v>794</v>
      </c>
      <c r="C134" s="59" t="str">
        <f t="shared" si="2"/>
        <v>PALAU - DOLLAR</v>
      </c>
      <c r="D134" s="61">
        <v>1</v>
      </c>
      <c r="E134" s="81" t="s">
        <v>954</v>
      </c>
    </row>
    <row r="135" spans="1:5" x14ac:dyDescent="0.25">
      <c r="A135" s="59" t="s">
        <v>806</v>
      </c>
      <c r="B135" s="59" t="s">
        <v>923</v>
      </c>
      <c r="C135" s="59" t="str">
        <f t="shared" si="2"/>
        <v>PANAMA  - BALBOA</v>
      </c>
      <c r="D135" s="62">
        <v>1</v>
      </c>
      <c r="E135" s="81" t="s">
        <v>954</v>
      </c>
    </row>
    <row r="136" spans="1:5" x14ac:dyDescent="0.25">
      <c r="A136" s="59" t="s">
        <v>807</v>
      </c>
      <c r="B136" s="59" t="s">
        <v>924</v>
      </c>
      <c r="C136" s="59" t="str">
        <f t="shared" si="2"/>
        <v>PAPUA NEW GUINEA  - KINA</v>
      </c>
      <c r="D136" s="60">
        <v>3.1349999999999998</v>
      </c>
      <c r="E136" s="81" t="s">
        <v>954</v>
      </c>
    </row>
    <row r="137" spans="1:5" x14ac:dyDescent="0.25">
      <c r="A137" s="59" t="s">
        <v>808</v>
      </c>
      <c r="B137" s="59" t="s">
        <v>925</v>
      </c>
      <c r="C137" s="59" t="str">
        <f t="shared" si="2"/>
        <v>PARAGUAY  - GUARANI</v>
      </c>
      <c r="D137" s="60">
        <v>5574</v>
      </c>
      <c r="E137" s="81" t="s">
        <v>954</v>
      </c>
    </row>
    <row r="138" spans="1:5" x14ac:dyDescent="0.25">
      <c r="A138" s="59" t="s">
        <v>809</v>
      </c>
      <c r="B138" s="59" t="s">
        <v>926</v>
      </c>
      <c r="C138" s="59" t="str">
        <f t="shared" si="2"/>
        <v>PERU  - NUEVO SOL</v>
      </c>
      <c r="D138" s="60">
        <v>3.2360000000000002</v>
      </c>
      <c r="E138" s="81" t="s">
        <v>954</v>
      </c>
    </row>
    <row r="139" spans="1:5" x14ac:dyDescent="0.25">
      <c r="A139" s="59" t="s">
        <v>810</v>
      </c>
      <c r="B139" s="59" t="s">
        <v>672</v>
      </c>
      <c r="C139" s="59" t="str">
        <f t="shared" si="2"/>
        <v>PHILIPPINES  - PESO</v>
      </c>
      <c r="D139" s="60">
        <v>49.848999999999997</v>
      </c>
      <c r="E139" s="81" t="s">
        <v>954</v>
      </c>
    </row>
    <row r="140" spans="1:5" x14ac:dyDescent="0.25">
      <c r="A140" s="59" t="s">
        <v>811</v>
      </c>
      <c r="B140" s="59" t="s">
        <v>927</v>
      </c>
      <c r="C140" s="59" t="str">
        <f t="shared" si="2"/>
        <v>POLAND  - ZLOTY</v>
      </c>
      <c r="D140" s="60">
        <v>3.4830000000000001</v>
      </c>
      <c r="E140" s="81" t="s">
        <v>954</v>
      </c>
    </row>
    <row r="141" spans="1:5" x14ac:dyDescent="0.25">
      <c r="A141" s="59" t="s">
        <v>812</v>
      </c>
      <c r="B141" s="59" t="s">
        <v>683</v>
      </c>
      <c r="C141" s="59" t="str">
        <f t="shared" si="2"/>
        <v>PORTUGAL - EURO</v>
      </c>
      <c r="D141" s="60">
        <v>0.83299999999999996</v>
      </c>
      <c r="E141" s="81" t="s">
        <v>954</v>
      </c>
    </row>
    <row r="142" spans="1:5" x14ac:dyDescent="0.25">
      <c r="A142" s="59" t="s">
        <v>813</v>
      </c>
      <c r="B142" s="59" t="s">
        <v>928</v>
      </c>
      <c r="C142" s="59" t="str">
        <f t="shared" si="2"/>
        <v>QATAR  - RIYAL</v>
      </c>
      <c r="D142" s="60">
        <v>3.64</v>
      </c>
      <c r="E142" s="81">
        <v>3.85</v>
      </c>
    </row>
    <row r="143" spans="1:5" x14ac:dyDescent="0.25">
      <c r="A143" s="59" t="s">
        <v>814</v>
      </c>
      <c r="B143" s="59" t="s">
        <v>916</v>
      </c>
      <c r="C143" s="59" t="str">
        <f t="shared" si="2"/>
        <v>ROMANIA  - LEU</v>
      </c>
      <c r="D143" s="60">
        <v>3.88</v>
      </c>
      <c r="E143" s="81" t="s">
        <v>954</v>
      </c>
    </row>
    <row r="144" spans="1:5" x14ac:dyDescent="0.25">
      <c r="A144" s="59" t="s">
        <v>815</v>
      </c>
      <c r="B144" s="59" t="s">
        <v>929</v>
      </c>
      <c r="C144" s="59" t="str">
        <f t="shared" si="2"/>
        <v>RUSSIA  - RUBLE</v>
      </c>
      <c r="D144" s="60">
        <v>57.844999999999999</v>
      </c>
      <c r="E144" s="81">
        <v>60.692</v>
      </c>
    </row>
    <row r="145" spans="1:5" x14ac:dyDescent="0.25">
      <c r="A145" s="59" t="s">
        <v>816</v>
      </c>
      <c r="B145" s="59" t="s">
        <v>777</v>
      </c>
      <c r="C145" s="59" t="str">
        <f t="shared" si="2"/>
        <v>RWANDA  - FRANC</v>
      </c>
      <c r="D145" s="60">
        <v>855</v>
      </c>
      <c r="E145" s="81" t="s">
        <v>954</v>
      </c>
    </row>
    <row r="146" spans="1:5" x14ac:dyDescent="0.25">
      <c r="A146" s="59" t="s">
        <v>817</v>
      </c>
      <c r="B146" s="59" t="s">
        <v>930</v>
      </c>
      <c r="C146" s="59" t="str">
        <f t="shared" si="2"/>
        <v>SAO TOME &amp; PRINCIPE  - DOBRAS</v>
      </c>
      <c r="D146" s="60">
        <v>20597.222699999998</v>
      </c>
      <c r="E146" s="81" t="s">
        <v>954</v>
      </c>
    </row>
    <row r="147" spans="1:5" x14ac:dyDescent="0.25">
      <c r="A147" s="59" t="s">
        <v>818</v>
      </c>
      <c r="B147" s="59" t="s">
        <v>928</v>
      </c>
      <c r="C147" s="59" t="str">
        <f t="shared" si="2"/>
        <v>SAUDI ARABIA  - RIYAL</v>
      </c>
      <c r="D147" s="60">
        <v>3.75</v>
      </c>
      <c r="E147" s="81">
        <v>3.903</v>
      </c>
    </row>
    <row r="148" spans="1:5" x14ac:dyDescent="0.25">
      <c r="A148" s="59" t="s">
        <v>819</v>
      </c>
      <c r="B148" s="59" t="s">
        <v>876</v>
      </c>
      <c r="C148" s="59" t="str">
        <f t="shared" si="2"/>
        <v>SENEGAL  - CFA FRANC</v>
      </c>
      <c r="D148" s="60">
        <v>562.33000000000004</v>
      </c>
      <c r="E148" s="81" t="s">
        <v>954</v>
      </c>
    </row>
    <row r="149" spans="1:5" x14ac:dyDescent="0.25">
      <c r="A149" s="59" t="s">
        <v>820</v>
      </c>
      <c r="B149" s="59" t="s">
        <v>771</v>
      </c>
      <c r="C149" s="59" t="str">
        <f t="shared" si="2"/>
        <v>SERBIA - DINAR</v>
      </c>
      <c r="D149" s="60">
        <v>101.33</v>
      </c>
      <c r="E149" s="81" t="s">
        <v>954</v>
      </c>
    </row>
    <row r="150" spans="1:5" x14ac:dyDescent="0.25">
      <c r="A150" s="59" t="s">
        <v>821</v>
      </c>
      <c r="B150" s="59" t="s">
        <v>900</v>
      </c>
      <c r="C150" s="59" t="str">
        <f t="shared" si="2"/>
        <v>SEYCHELLES  - RUPEE</v>
      </c>
      <c r="D150" s="60">
        <v>13.38</v>
      </c>
      <c r="E150" s="81" t="s">
        <v>954</v>
      </c>
    </row>
    <row r="151" spans="1:5" x14ac:dyDescent="0.25">
      <c r="A151" s="59" t="s">
        <v>822</v>
      </c>
      <c r="B151" s="59" t="s">
        <v>931</v>
      </c>
      <c r="C151" s="59" t="str">
        <f t="shared" si="2"/>
        <v>SIERRA LEONE  - LEONE</v>
      </c>
      <c r="D151" s="60">
        <v>7645</v>
      </c>
      <c r="E151" s="81" t="s">
        <v>954</v>
      </c>
    </row>
    <row r="152" spans="1:5" x14ac:dyDescent="0.25">
      <c r="A152" s="59" t="s">
        <v>823</v>
      </c>
      <c r="B152" s="59" t="s">
        <v>794</v>
      </c>
      <c r="C152" s="59" t="str">
        <f t="shared" si="2"/>
        <v>SINGAPORE  - DOLLAR</v>
      </c>
      <c r="D152" s="60">
        <v>1.3360000000000001</v>
      </c>
      <c r="E152" s="81">
        <v>1.4370000000000001</v>
      </c>
    </row>
    <row r="153" spans="1:5" x14ac:dyDescent="0.25">
      <c r="A153" s="59" t="s">
        <v>824</v>
      </c>
      <c r="B153" s="59" t="s">
        <v>683</v>
      </c>
      <c r="C153" s="59" t="str">
        <f t="shared" si="2"/>
        <v>SLOVAK REPUBLIC  - EURO</v>
      </c>
      <c r="D153" s="60">
        <v>0.83299999999999996</v>
      </c>
      <c r="E153" s="81" t="s">
        <v>954</v>
      </c>
    </row>
    <row r="154" spans="1:5" x14ac:dyDescent="0.25">
      <c r="A154" s="59" t="s">
        <v>825</v>
      </c>
      <c r="B154" s="59" t="s">
        <v>683</v>
      </c>
      <c r="C154" s="59" t="str">
        <f t="shared" si="2"/>
        <v>SLOVENIA  - EURO</v>
      </c>
      <c r="D154" s="60">
        <v>0.83299999999999996</v>
      </c>
      <c r="E154" s="81" t="s">
        <v>954</v>
      </c>
    </row>
    <row r="155" spans="1:5" x14ac:dyDescent="0.25">
      <c r="A155" s="59" t="s">
        <v>826</v>
      </c>
      <c r="B155" s="59" t="s">
        <v>794</v>
      </c>
      <c r="C155" s="59" t="str">
        <f t="shared" si="2"/>
        <v>SOLOMON ISLANDS  - DOLLAR</v>
      </c>
      <c r="D155" s="60">
        <v>7.4909999999999997</v>
      </c>
      <c r="E155" s="81" t="s">
        <v>954</v>
      </c>
    </row>
    <row r="156" spans="1:5" x14ac:dyDescent="0.25">
      <c r="A156" s="59" t="s">
        <v>827</v>
      </c>
      <c r="B156" s="59" t="s">
        <v>828</v>
      </c>
      <c r="C156" s="59" t="str">
        <f t="shared" si="2"/>
        <v>SOMALI - SHILLING</v>
      </c>
      <c r="D156" s="60">
        <v>575</v>
      </c>
      <c r="E156" s="81" t="s">
        <v>954</v>
      </c>
    </row>
    <row r="157" spans="1:5" x14ac:dyDescent="0.25">
      <c r="A157" s="59" t="s">
        <v>829</v>
      </c>
      <c r="B157" s="59" t="s">
        <v>932</v>
      </c>
      <c r="C157" s="59" t="str">
        <f t="shared" si="2"/>
        <v>SOUTH AFRICA  - RAND</v>
      </c>
      <c r="D157" s="60">
        <v>12.316000000000001</v>
      </c>
      <c r="E157" s="81">
        <v>13.859</v>
      </c>
    </row>
    <row r="158" spans="1:5" x14ac:dyDescent="0.25">
      <c r="A158" s="59" t="s">
        <v>830</v>
      </c>
      <c r="B158" s="59" t="s">
        <v>889</v>
      </c>
      <c r="C158" s="59" t="str">
        <f t="shared" si="2"/>
        <v>SOUTH SUDANESE  - POUND</v>
      </c>
      <c r="D158" s="61">
        <v>126</v>
      </c>
      <c r="E158" s="81" t="s">
        <v>954</v>
      </c>
    </row>
    <row r="159" spans="1:5" x14ac:dyDescent="0.25">
      <c r="A159" s="59" t="s">
        <v>831</v>
      </c>
      <c r="B159" s="59" t="s">
        <v>683</v>
      </c>
      <c r="C159" s="59" t="str">
        <f t="shared" si="2"/>
        <v>SPAIN  - EURO</v>
      </c>
      <c r="D159" s="60">
        <v>0.83299999999999996</v>
      </c>
      <c r="E159" s="81" t="s">
        <v>954</v>
      </c>
    </row>
    <row r="160" spans="1:5" x14ac:dyDescent="0.25">
      <c r="A160" s="59" t="s">
        <v>832</v>
      </c>
      <c r="B160" s="59" t="s">
        <v>900</v>
      </c>
      <c r="C160" s="59" t="str">
        <f t="shared" si="2"/>
        <v>SRI LANKA  - RUPEE</v>
      </c>
      <c r="D160" s="60">
        <v>153.4</v>
      </c>
      <c r="E160" s="81" t="s">
        <v>954</v>
      </c>
    </row>
    <row r="161" spans="1:5" x14ac:dyDescent="0.25">
      <c r="A161" s="59" t="s">
        <v>833</v>
      </c>
      <c r="B161" s="59" t="s">
        <v>933</v>
      </c>
      <c r="C161" s="59" t="str">
        <f t="shared" si="2"/>
        <v>ST LUCIA  - EC DOLLAR</v>
      </c>
      <c r="D161" s="60">
        <v>2.7</v>
      </c>
      <c r="E161" s="81" t="s">
        <v>954</v>
      </c>
    </row>
    <row r="162" spans="1:5" x14ac:dyDescent="0.25">
      <c r="A162" s="59" t="s">
        <v>834</v>
      </c>
      <c r="B162" s="59" t="s">
        <v>934</v>
      </c>
      <c r="C162" s="59" t="str">
        <f t="shared" si="2"/>
        <v>SUDAN  - SUDANESE POUND</v>
      </c>
      <c r="D162" s="60">
        <v>9</v>
      </c>
      <c r="E162" s="81" t="s">
        <v>954</v>
      </c>
    </row>
    <row r="163" spans="1:5" x14ac:dyDescent="0.25">
      <c r="A163" s="59" t="s">
        <v>835</v>
      </c>
      <c r="B163" s="59" t="s">
        <v>920</v>
      </c>
      <c r="C163" s="59" t="str">
        <f t="shared" si="2"/>
        <v>SURINAME  - GUILDER</v>
      </c>
      <c r="D163" s="60">
        <v>7.52</v>
      </c>
      <c r="E163" s="81" t="s">
        <v>954</v>
      </c>
    </row>
    <row r="164" spans="1:5" x14ac:dyDescent="0.25">
      <c r="A164" s="59" t="s">
        <v>836</v>
      </c>
      <c r="B164" s="59" t="s">
        <v>935</v>
      </c>
      <c r="C164" s="59" t="str">
        <f t="shared" si="2"/>
        <v>SWAZILAND  - LILANGENI</v>
      </c>
      <c r="D164" s="60">
        <v>12.316000000000001</v>
      </c>
      <c r="E164" s="81" t="s">
        <v>954</v>
      </c>
    </row>
    <row r="165" spans="1:5" x14ac:dyDescent="0.25">
      <c r="A165" s="59" t="s">
        <v>837</v>
      </c>
      <c r="B165" s="59" t="s">
        <v>899</v>
      </c>
      <c r="C165" s="59" t="str">
        <f t="shared" si="2"/>
        <v>SWEDEN  - KRONA</v>
      </c>
      <c r="D165" s="60">
        <v>8.1929999999999996</v>
      </c>
      <c r="E165" s="81">
        <v>8.8940000000000001</v>
      </c>
    </row>
    <row r="166" spans="1:5" x14ac:dyDescent="0.25">
      <c r="A166" s="59" t="s">
        <v>838</v>
      </c>
      <c r="B166" s="59" t="s">
        <v>777</v>
      </c>
      <c r="C166" s="59" t="str">
        <f t="shared" si="2"/>
        <v>SWITZERLAND  - FRANC</v>
      </c>
      <c r="D166" s="60">
        <v>0.97499999999999998</v>
      </c>
      <c r="E166" s="81">
        <v>1.024</v>
      </c>
    </row>
    <row r="167" spans="1:5" x14ac:dyDescent="0.25">
      <c r="A167" s="59" t="s">
        <v>839</v>
      </c>
      <c r="B167" s="59" t="s">
        <v>889</v>
      </c>
      <c r="C167" s="59" t="str">
        <f t="shared" si="2"/>
        <v>SYRIA  - POUND</v>
      </c>
      <c r="D167" s="60">
        <v>515</v>
      </c>
      <c r="E167" s="81" t="s">
        <v>954</v>
      </c>
    </row>
    <row r="168" spans="1:5" x14ac:dyDescent="0.25">
      <c r="A168" s="59" t="s">
        <v>840</v>
      </c>
      <c r="B168" s="59" t="s">
        <v>794</v>
      </c>
      <c r="C168" s="59" t="str">
        <f t="shared" si="2"/>
        <v>TAIWAN  - DOLLAR</v>
      </c>
      <c r="D168" s="60">
        <v>29.646000000000001</v>
      </c>
      <c r="E168" s="81">
        <v>31.683</v>
      </c>
    </row>
    <row r="169" spans="1:5" x14ac:dyDescent="0.25">
      <c r="A169" s="59" t="s">
        <v>841</v>
      </c>
      <c r="B169" s="59" t="s">
        <v>936</v>
      </c>
      <c r="C169" s="59" t="str">
        <f t="shared" si="2"/>
        <v>TAJIKISTAN  - SOMONI</v>
      </c>
      <c r="D169" s="60">
        <v>8.75</v>
      </c>
      <c r="E169" s="81" t="s">
        <v>954</v>
      </c>
    </row>
    <row r="170" spans="1:5" x14ac:dyDescent="0.25">
      <c r="A170" s="59" t="s">
        <v>842</v>
      </c>
      <c r="B170" s="59" t="s">
        <v>828</v>
      </c>
      <c r="C170" s="59" t="str">
        <f t="shared" si="2"/>
        <v>TANZANIA  - SHILLING</v>
      </c>
      <c r="D170" s="60">
        <v>2235</v>
      </c>
      <c r="E170" s="81" t="s">
        <v>954</v>
      </c>
    </row>
    <row r="171" spans="1:5" x14ac:dyDescent="0.25">
      <c r="A171" s="63" t="s">
        <v>843</v>
      </c>
      <c r="B171" s="63" t="s">
        <v>937</v>
      </c>
      <c r="C171" s="59" t="str">
        <f t="shared" si="2"/>
        <v>THAILAND  - BAHT</v>
      </c>
      <c r="D171" s="61">
        <v>32.6</v>
      </c>
      <c r="E171" s="81">
        <v>35.372</v>
      </c>
    </row>
    <row r="172" spans="1:5" x14ac:dyDescent="0.25">
      <c r="A172" s="59" t="s">
        <v>844</v>
      </c>
      <c r="B172" s="59" t="s">
        <v>938</v>
      </c>
      <c r="C172" s="59" t="str">
        <f t="shared" si="2"/>
        <v>TIMOR  - LESTE DILI</v>
      </c>
      <c r="D172" s="61">
        <v>1</v>
      </c>
      <c r="E172" s="81" t="s">
        <v>954</v>
      </c>
    </row>
    <row r="173" spans="1:5" x14ac:dyDescent="0.25">
      <c r="A173" s="59" t="s">
        <v>845</v>
      </c>
      <c r="B173" s="59" t="s">
        <v>876</v>
      </c>
      <c r="C173" s="59" t="str">
        <f t="shared" si="2"/>
        <v>TOGO  - CFA FRANC</v>
      </c>
      <c r="D173" s="60">
        <v>562.33000000000004</v>
      </c>
      <c r="E173" s="81" t="s">
        <v>954</v>
      </c>
    </row>
    <row r="174" spans="1:5" x14ac:dyDescent="0.25">
      <c r="A174" s="59" t="s">
        <v>846</v>
      </c>
      <c r="B174" s="59" t="s">
        <v>939</v>
      </c>
      <c r="C174" s="59" t="str">
        <f t="shared" si="2"/>
        <v>TONGA  - PA'ANGA</v>
      </c>
      <c r="D174" s="60">
        <v>2.1139999999999999</v>
      </c>
      <c r="E174" s="81" t="s">
        <v>954</v>
      </c>
    </row>
    <row r="175" spans="1:5" x14ac:dyDescent="0.25">
      <c r="A175" s="59" t="s">
        <v>847</v>
      </c>
      <c r="B175" s="59" t="s">
        <v>794</v>
      </c>
      <c r="C175" s="59" t="str">
        <f t="shared" si="2"/>
        <v>TRINIDAD &amp; TOBAGO  - DOLLAR</v>
      </c>
      <c r="D175" s="60">
        <v>6.63</v>
      </c>
      <c r="E175" s="81" t="s">
        <v>954</v>
      </c>
    </row>
    <row r="176" spans="1:5" x14ac:dyDescent="0.25">
      <c r="A176" s="59" t="s">
        <v>848</v>
      </c>
      <c r="B176" s="59" t="s">
        <v>771</v>
      </c>
      <c r="C176" s="59" t="str">
        <f t="shared" si="2"/>
        <v>TUNISIA  - DINAR</v>
      </c>
      <c r="D176" s="60">
        <v>2.4580000000000002</v>
      </c>
      <c r="E176" s="81">
        <v>2.5129999999999999</v>
      </c>
    </row>
    <row r="177" spans="1:5" x14ac:dyDescent="0.25">
      <c r="A177" s="59" t="s">
        <v>849</v>
      </c>
      <c r="B177" s="59" t="s">
        <v>940</v>
      </c>
      <c r="C177" s="59" t="str">
        <f t="shared" si="2"/>
        <v>TURKEY  - LIRA</v>
      </c>
      <c r="D177" s="60">
        <v>3.7879999999999998</v>
      </c>
      <c r="E177" s="81">
        <v>3.794</v>
      </c>
    </row>
    <row r="178" spans="1:5" x14ac:dyDescent="0.25">
      <c r="A178" s="59" t="s">
        <v>850</v>
      </c>
      <c r="B178" s="59" t="s">
        <v>941</v>
      </c>
      <c r="C178" s="59" t="str">
        <f t="shared" si="2"/>
        <v>TURKMENISTAN  - MANAT</v>
      </c>
      <c r="D178" s="60">
        <v>3.4910000000000001</v>
      </c>
      <c r="E178" s="81" t="s">
        <v>954</v>
      </c>
    </row>
    <row r="179" spans="1:5" x14ac:dyDescent="0.25">
      <c r="A179" s="59" t="s">
        <v>851</v>
      </c>
      <c r="B179" s="59" t="s">
        <v>828</v>
      </c>
      <c r="C179" s="59" t="str">
        <f t="shared" si="2"/>
        <v>UGANDA  - SHILLING</v>
      </c>
      <c r="D179" s="60">
        <v>3635</v>
      </c>
      <c r="E179" s="81" t="s">
        <v>954</v>
      </c>
    </row>
    <row r="180" spans="1:5" x14ac:dyDescent="0.25">
      <c r="A180" s="59" t="s">
        <v>852</v>
      </c>
      <c r="B180" s="59" t="s">
        <v>942</v>
      </c>
      <c r="C180" s="59" t="str">
        <f t="shared" si="2"/>
        <v>UKRAINE  - HRYVNIA</v>
      </c>
      <c r="D180" s="60">
        <v>28.145</v>
      </c>
      <c r="E180" s="81" t="s">
        <v>954</v>
      </c>
    </row>
    <row r="181" spans="1:5" x14ac:dyDescent="0.25">
      <c r="A181" s="59" t="s">
        <v>853</v>
      </c>
      <c r="B181" s="59" t="s">
        <v>918</v>
      </c>
      <c r="C181" s="59" t="str">
        <f t="shared" si="2"/>
        <v>UNITED ARAB EMIRATES  - DIRHAM</v>
      </c>
      <c r="D181" s="60">
        <v>3.673</v>
      </c>
      <c r="E181" s="81">
        <v>3.8210000000000002</v>
      </c>
    </row>
    <row r="182" spans="1:5" x14ac:dyDescent="0.25">
      <c r="A182" s="59" t="s">
        <v>854</v>
      </c>
      <c r="B182" s="59" t="s">
        <v>943</v>
      </c>
      <c r="C182" s="59" t="str">
        <f t="shared" si="2"/>
        <v>UNITED KINGDOM  - POUND STERLING</v>
      </c>
      <c r="D182" s="60">
        <v>0.74</v>
      </c>
      <c r="E182" s="81">
        <v>0.80800000000000005</v>
      </c>
    </row>
    <row r="183" spans="1:5" x14ac:dyDescent="0.25">
      <c r="A183" s="59" t="s">
        <v>855</v>
      </c>
      <c r="B183" s="59" t="s">
        <v>672</v>
      </c>
      <c r="C183" s="59" t="str">
        <f t="shared" si="2"/>
        <v>URUGUAY  - PESO</v>
      </c>
      <c r="D183" s="60">
        <v>28.76</v>
      </c>
      <c r="E183" s="81" t="s">
        <v>954</v>
      </c>
    </row>
    <row r="184" spans="1:5" x14ac:dyDescent="0.25">
      <c r="A184" s="59" t="s">
        <v>856</v>
      </c>
      <c r="B184" s="59" t="s">
        <v>906</v>
      </c>
      <c r="C184" s="59" t="str">
        <f t="shared" si="2"/>
        <v>UZBEKISTAN  - SOM</v>
      </c>
      <c r="D184" s="60">
        <v>8030</v>
      </c>
      <c r="E184" s="81" t="s">
        <v>954</v>
      </c>
    </row>
    <row r="185" spans="1:5" x14ac:dyDescent="0.25">
      <c r="A185" s="59" t="s">
        <v>857</v>
      </c>
      <c r="B185" s="59" t="s">
        <v>944</v>
      </c>
      <c r="C185" s="59" t="str">
        <f t="shared" si="2"/>
        <v>VANUATU  - VATU</v>
      </c>
      <c r="D185" s="60">
        <v>105</v>
      </c>
      <c r="E185" s="81" t="s">
        <v>954</v>
      </c>
    </row>
    <row r="186" spans="1:5" x14ac:dyDescent="0.25">
      <c r="A186" s="59" t="s">
        <v>858</v>
      </c>
      <c r="B186" s="59" t="s">
        <v>945</v>
      </c>
      <c r="C186" s="59" t="str">
        <f t="shared" si="2"/>
        <v>VENEZUELA  - BOLIVAR</v>
      </c>
      <c r="D186" s="60">
        <v>3345</v>
      </c>
      <c r="E186" s="81">
        <v>10.452</v>
      </c>
    </row>
    <row r="187" spans="1:5" x14ac:dyDescent="0.25">
      <c r="A187" s="59" t="s">
        <v>859</v>
      </c>
      <c r="B187" s="59" t="s">
        <v>946</v>
      </c>
      <c r="C187" s="59" t="str">
        <f t="shared" si="2"/>
        <v>VIETNAM  - DONG</v>
      </c>
      <c r="D187" s="60">
        <v>22708</v>
      </c>
      <c r="E187" s="81" t="s">
        <v>954</v>
      </c>
    </row>
    <row r="188" spans="1:5" x14ac:dyDescent="0.25">
      <c r="A188" s="59" t="s">
        <v>860</v>
      </c>
      <c r="B188" s="59" t="s">
        <v>947</v>
      </c>
      <c r="C188" s="59" t="str">
        <f t="shared" si="2"/>
        <v>WESTERN SAMOA  - TALA</v>
      </c>
      <c r="D188" s="60">
        <v>2.44</v>
      </c>
      <c r="E188" s="81" t="s">
        <v>954</v>
      </c>
    </row>
    <row r="189" spans="1:5" x14ac:dyDescent="0.25">
      <c r="A189" s="59" t="s">
        <v>861</v>
      </c>
      <c r="B189" s="59" t="s">
        <v>902</v>
      </c>
      <c r="C189" s="59" t="str">
        <f t="shared" si="2"/>
        <v>YEMEN  - RIAL</v>
      </c>
      <c r="D189" s="60">
        <v>250.5</v>
      </c>
      <c r="E189" s="81" t="s">
        <v>954</v>
      </c>
    </row>
    <row r="190" spans="1:5" x14ac:dyDescent="0.25">
      <c r="A190" s="59" t="s">
        <v>862</v>
      </c>
      <c r="B190" s="59" t="s">
        <v>948</v>
      </c>
      <c r="C190" s="59" t="str">
        <f t="shared" si="2"/>
        <v>ZAMBIA  - NEW KWACHA</v>
      </c>
      <c r="D190" s="60">
        <v>9.9749999999999996</v>
      </c>
      <c r="E190" s="81" t="s">
        <v>954</v>
      </c>
    </row>
    <row r="191" spans="1:5" x14ac:dyDescent="0.25">
      <c r="A191" s="59" t="s">
        <v>862</v>
      </c>
      <c r="B191" s="59" t="s">
        <v>912</v>
      </c>
      <c r="C191" s="59" t="str">
        <f t="shared" si="2"/>
        <v>ZAMBIA  - KWACHA</v>
      </c>
      <c r="D191" s="60">
        <v>5455</v>
      </c>
      <c r="E191" s="81" t="s">
        <v>954</v>
      </c>
    </row>
    <row r="192" spans="1:5" x14ac:dyDescent="0.25">
      <c r="A192" s="59" t="s">
        <v>863</v>
      </c>
      <c r="B192" s="59" t="s">
        <v>794</v>
      </c>
      <c r="C192" s="59" t="str">
        <f t="shared" si="2"/>
        <v>ZIMBABWE  - DOLLAR</v>
      </c>
      <c r="D192" s="61">
        <v>1</v>
      </c>
      <c r="E192" s="81" t="s">
        <v>954</v>
      </c>
    </row>
    <row r="194" spans="1:3" ht="20.25" x14ac:dyDescent="0.25">
      <c r="A194" s="59" t="s">
        <v>662</v>
      </c>
      <c r="B194" s="64"/>
      <c r="C194" s="64"/>
    </row>
    <row r="195" spans="1:3" ht="20.25" x14ac:dyDescent="0.25">
      <c r="A195" s="59" t="s">
        <v>663</v>
      </c>
      <c r="B195" s="64"/>
      <c r="C195" s="64"/>
    </row>
    <row r="196" spans="1:3" ht="20.25" x14ac:dyDescent="0.25">
      <c r="A196" s="59" t="s">
        <v>664</v>
      </c>
      <c r="B196" s="64"/>
      <c r="C196" s="64"/>
    </row>
    <row r="197" spans="1:3" ht="20.25" x14ac:dyDescent="0.25">
      <c r="A197" s="59" t="s">
        <v>665</v>
      </c>
      <c r="B197" s="64"/>
      <c r="C197" s="64"/>
    </row>
    <row r="199" spans="1:3" x14ac:dyDescent="0.25">
      <c r="A199" s="64" t="s">
        <v>666</v>
      </c>
      <c r="B199" s="64"/>
      <c r="C199" s="64"/>
    </row>
    <row r="201" spans="1:3" x14ac:dyDescent="0.25">
      <c r="A201" s="53" t="s">
        <v>953</v>
      </c>
    </row>
  </sheetData>
  <mergeCells count="9">
    <mergeCell ref="A1:D1"/>
    <mergeCell ref="H2:H3"/>
    <mergeCell ref="I2:I3"/>
    <mergeCell ref="J2:J3"/>
    <mergeCell ref="G32:G33"/>
    <mergeCell ref="H32:H33"/>
    <mergeCell ref="I32:I33"/>
    <mergeCell ref="J32:J33"/>
    <mergeCell ref="G2:G3"/>
  </mergeCells>
  <pageMargins left="0.7" right="0.7" top="0.75" bottom="0.75" header="0.3" footer="0.3"/>
  <pageSetup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0625-16A6-4D13-A70D-09A789A93C12}">
  <dimension ref="A1:B262"/>
  <sheetViews>
    <sheetView topLeftCell="A241" workbookViewId="0">
      <selection activeCell="B38" sqref="B38"/>
    </sheetView>
  </sheetViews>
  <sheetFormatPr defaultRowHeight="15" x14ac:dyDescent="0.25"/>
  <cols>
    <col min="1" max="1" width="18.7109375" customWidth="1"/>
    <col min="2" max="2" width="17.5703125" customWidth="1"/>
  </cols>
  <sheetData>
    <row r="1" spans="1:2" x14ac:dyDescent="0.25">
      <c r="A1" t="s">
        <v>134</v>
      </c>
    </row>
    <row r="2" spans="1:2" x14ac:dyDescent="0.25">
      <c r="A2" t="s">
        <v>135</v>
      </c>
      <c r="B2" t="s">
        <v>136</v>
      </c>
    </row>
    <row r="3" spans="1:2" ht="15.75" thickBot="1" x14ac:dyDescent="0.3"/>
    <row r="4" spans="1:2" x14ac:dyDescent="0.25">
      <c r="A4" s="44" t="s">
        <v>137</v>
      </c>
      <c r="B4" s="45" t="s">
        <v>138</v>
      </c>
    </row>
    <row r="5" spans="1:2" ht="28.5" x14ac:dyDescent="0.25">
      <c r="A5" s="46" t="s">
        <v>139</v>
      </c>
      <c r="B5" s="47" t="s">
        <v>140</v>
      </c>
    </row>
    <row r="6" spans="1:2" x14ac:dyDescent="0.25">
      <c r="A6" s="46" t="s">
        <v>141</v>
      </c>
      <c r="B6" s="47" t="s">
        <v>142</v>
      </c>
    </row>
    <row r="7" spans="1:2" x14ac:dyDescent="0.25">
      <c r="A7" s="46" t="s">
        <v>143</v>
      </c>
      <c r="B7" s="47" t="s">
        <v>144</v>
      </c>
    </row>
    <row r="8" spans="1:2" x14ac:dyDescent="0.25">
      <c r="A8" s="46" t="s">
        <v>145</v>
      </c>
      <c r="B8" s="47" t="s">
        <v>146</v>
      </c>
    </row>
    <row r="9" spans="1:2" x14ac:dyDescent="0.25">
      <c r="A9" s="46" t="s">
        <v>147</v>
      </c>
      <c r="B9" s="47" t="s">
        <v>148</v>
      </c>
    </row>
    <row r="10" spans="1:2" x14ac:dyDescent="0.25">
      <c r="A10" s="46" t="s">
        <v>149</v>
      </c>
      <c r="B10" s="47" t="s">
        <v>150</v>
      </c>
    </row>
    <row r="11" spans="1:2" x14ac:dyDescent="0.25">
      <c r="A11" s="46" t="s">
        <v>151</v>
      </c>
      <c r="B11" s="47" t="s">
        <v>152</v>
      </c>
    </row>
    <row r="12" spans="1:2" x14ac:dyDescent="0.25">
      <c r="A12" s="46" t="s">
        <v>153</v>
      </c>
      <c r="B12" s="47" t="s">
        <v>154</v>
      </c>
    </row>
    <row r="13" spans="1:2" x14ac:dyDescent="0.25">
      <c r="A13" s="46" t="s">
        <v>155</v>
      </c>
      <c r="B13" s="47" t="s">
        <v>156</v>
      </c>
    </row>
    <row r="14" spans="1:2" x14ac:dyDescent="0.25">
      <c r="A14" s="46" t="s">
        <v>157</v>
      </c>
      <c r="B14" s="47" t="s">
        <v>158</v>
      </c>
    </row>
    <row r="15" spans="1:2" x14ac:dyDescent="0.25">
      <c r="A15" s="46" t="s">
        <v>159</v>
      </c>
      <c r="B15" s="47" t="s">
        <v>160</v>
      </c>
    </row>
    <row r="16" spans="1:2" x14ac:dyDescent="0.25">
      <c r="A16" s="46" t="s">
        <v>161</v>
      </c>
      <c r="B16" s="47" t="s">
        <v>162</v>
      </c>
    </row>
    <row r="17" spans="1:2" x14ac:dyDescent="0.25">
      <c r="A17" s="46" t="s">
        <v>163</v>
      </c>
      <c r="B17" s="47" t="s">
        <v>164</v>
      </c>
    </row>
    <row r="18" spans="1:2" ht="28.5" x14ac:dyDescent="0.25">
      <c r="A18" s="46" t="s">
        <v>165</v>
      </c>
      <c r="B18" s="47" t="s">
        <v>166</v>
      </c>
    </row>
    <row r="19" spans="1:2" x14ac:dyDescent="0.25">
      <c r="A19" s="46" t="s">
        <v>167</v>
      </c>
      <c r="B19" s="47" t="s">
        <v>168</v>
      </c>
    </row>
    <row r="20" spans="1:2" x14ac:dyDescent="0.25">
      <c r="A20" s="46" t="s">
        <v>169</v>
      </c>
      <c r="B20" s="47" t="s">
        <v>170</v>
      </c>
    </row>
    <row r="21" spans="1:2" x14ac:dyDescent="0.25">
      <c r="A21" s="46" t="s">
        <v>171</v>
      </c>
      <c r="B21" s="47" t="s">
        <v>172</v>
      </c>
    </row>
    <row r="22" spans="1:2" x14ac:dyDescent="0.25">
      <c r="A22" s="46" t="s">
        <v>173</v>
      </c>
      <c r="B22" s="47" t="s">
        <v>174</v>
      </c>
    </row>
    <row r="23" spans="1:2" x14ac:dyDescent="0.25">
      <c r="A23" s="46" t="s">
        <v>175</v>
      </c>
      <c r="B23" s="47" t="s">
        <v>176</v>
      </c>
    </row>
    <row r="24" spans="1:2" x14ac:dyDescent="0.25">
      <c r="A24" s="46" t="s">
        <v>177</v>
      </c>
      <c r="B24" s="47" t="s">
        <v>178</v>
      </c>
    </row>
    <row r="25" spans="1:2" x14ac:dyDescent="0.25">
      <c r="A25" s="46" t="s">
        <v>179</v>
      </c>
      <c r="B25" s="47" t="s">
        <v>180</v>
      </c>
    </row>
    <row r="26" spans="1:2" x14ac:dyDescent="0.25">
      <c r="A26" s="46" t="s">
        <v>181</v>
      </c>
      <c r="B26" s="47" t="s">
        <v>182</v>
      </c>
    </row>
    <row r="27" spans="1:2" x14ac:dyDescent="0.25">
      <c r="A27" s="46" t="s">
        <v>183</v>
      </c>
      <c r="B27" s="47" t="s">
        <v>184</v>
      </c>
    </row>
    <row r="28" spans="1:2" x14ac:dyDescent="0.25">
      <c r="A28" s="46" t="s">
        <v>185</v>
      </c>
      <c r="B28" s="47" t="s">
        <v>186</v>
      </c>
    </row>
    <row r="29" spans="1:2" x14ac:dyDescent="0.25">
      <c r="A29" s="46" t="s">
        <v>187</v>
      </c>
      <c r="B29" s="47" t="s">
        <v>188</v>
      </c>
    </row>
    <row r="30" spans="1:2" x14ac:dyDescent="0.25">
      <c r="A30" s="46" t="s">
        <v>189</v>
      </c>
      <c r="B30" s="47" t="s">
        <v>190</v>
      </c>
    </row>
    <row r="31" spans="1:2" x14ac:dyDescent="0.25">
      <c r="A31" s="46" t="s">
        <v>191</v>
      </c>
      <c r="B31" s="47" t="s">
        <v>192</v>
      </c>
    </row>
    <row r="32" spans="1:2" x14ac:dyDescent="0.25">
      <c r="A32" s="46" t="s">
        <v>193</v>
      </c>
      <c r="B32" s="47" t="s">
        <v>194</v>
      </c>
    </row>
    <row r="33" spans="1:2" x14ac:dyDescent="0.25">
      <c r="A33" s="46" t="s">
        <v>195</v>
      </c>
      <c r="B33" s="47" t="s">
        <v>196</v>
      </c>
    </row>
    <row r="34" spans="1:2" ht="28.5" x14ac:dyDescent="0.25">
      <c r="A34" s="46" t="s">
        <v>197</v>
      </c>
      <c r="B34" s="47" t="s">
        <v>198</v>
      </c>
    </row>
    <row r="35" spans="1:2" x14ac:dyDescent="0.25">
      <c r="A35" s="46" t="s">
        <v>199</v>
      </c>
      <c r="B35" s="47" t="s">
        <v>200</v>
      </c>
    </row>
    <row r="36" spans="1:2" x14ac:dyDescent="0.25">
      <c r="A36" s="46" t="s">
        <v>201</v>
      </c>
      <c r="B36" s="47" t="s">
        <v>202</v>
      </c>
    </row>
    <row r="37" spans="1:2" x14ac:dyDescent="0.25">
      <c r="A37" s="46" t="s">
        <v>203</v>
      </c>
      <c r="B37" s="47" t="s">
        <v>204</v>
      </c>
    </row>
    <row r="38" spans="1:2" ht="28.5" x14ac:dyDescent="0.25">
      <c r="A38" s="46" t="s">
        <v>205</v>
      </c>
      <c r="B38" s="47" t="s">
        <v>206</v>
      </c>
    </row>
    <row r="39" spans="1:2" ht="28.5" x14ac:dyDescent="0.25">
      <c r="A39" s="46" t="s">
        <v>207</v>
      </c>
      <c r="B39" s="47" t="s">
        <v>208</v>
      </c>
    </row>
    <row r="40" spans="1:2" x14ac:dyDescent="0.25">
      <c r="A40" s="46" t="s">
        <v>209</v>
      </c>
      <c r="B40" s="47" t="s">
        <v>210</v>
      </c>
    </row>
    <row r="41" spans="1:2" x14ac:dyDescent="0.25">
      <c r="A41" s="46" t="s">
        <v>211</v>
      </c>
      <c r="B41" s="47" t="s">
        <v>212</v>
      </c>
    </row>
    <row r="42" spans="1:2" x14ac:dyDescent="0.25">
      <c r="A42" s="46" t="s">
        <v>213</v>
      </c>
      <c r="B42" s="47" t="s">
        <v>214</v>
      </c>
    </row>
    <row r="43" spans="1:2" x14ac:dyDescent="0.25">
      <c r="A43" s="46" t="s">
        <v>215</v>
      </c>
      <c r="B43" s="47" t="s">
        <v>216</v>
      </c>
    </row>
    <row r="44" spans="1:2" x14ac:dyDescent="0.25">
      <c r="A44" s="46" t="s">
        <v>217</v>
      </c>
      <c r="B44" s="47" t="s">
        <v>218</v>
      </c>
    </row>
    <row r="45" spans="1:2" x14ac:dyDescent="0.25">
      <c r="A45" s="46" t="s">
        <v>219</v>
      </c>
      <c r="B45" s="47" t="s">
        <v>220</v>
      </c>
    </row>
    <row r="46" spans="1:2" x14ac:dyDescent="0.25">
      <c r="A46" s="46" t="s">
        <v>221</v>
      </c>
      <c r="B46" s="47" t="s">
        <v>222</v>
      </c>
    </row>
    <row r="47" spans="1:2" x14ac:dyDescent="0.25">
      <c r="A47" s="46" t="s">
        <v>223</v>
      </c>
      <c r="B47" s="47" t="s">
        <v>224</v>
      </c>
    </row>
    <row r="48" spans="1:2" x14ac:dyDescent="0.25">
      <c r="A48" s="46" t="s">
        <v>225</v>
      </c>
      <c r="B48" s="47" t="s">
        <v>226</v>
      </c>
    </row>
    <row r="49" spans="1:2" x14ac:dyDescent="0.25">
      <c r="A49" s="46" t="s">
        <v>227</v>
      </c>
      <c r="B49" s="47" t="s">
        <v>228</v>
      </c>
    </row>
    <row r="50" spans="1:2" ht="28.5" x14ac:dyDescent="0.25">
      <c r="A50" s="46" t="s">
        <v>229</v>
      </c>
      <c r="B50" s="47" t="s">
        <v>230</v>
      </c>
    </row>
    <row r="51" spans="1:2" x14ac:dyDescent="0.25">
      <c r="A51" s="46" t="s">
        <v>231</v>
      </c>
      <c r="B51" s="47" t="s">
        <v>232</v>
      </c>
    </row>
    <row r="52" spans="1:2" x14ac:dyDescent="0.25">
      <c r="A52" s="46" t="s">
        <v>233</v>
      </c>
      <c r="B52" s="47" t="s">
        <v>234</v>
      </c>
    </row>
    <row r="53" spans="1:2" x14ac:dyDescent="0.25">
      <c r="A53" s="46" t="s">
        <v>235</v>
      </c>
      <c r="B53" s="47" t="s">
        <v>236</v>
      </c>
    </row>
    <row r="54" spans="1:2" x14ac:dyDescent="0.25">
      <c r="A54" s="46" t="s">
        <v>237</v>
      </c>
      <c r="B54" s="47" t="s">
        <v>238</v>
      </c>
    </row>
    <row r="55" spans="1:2" x14ac:dyDescent="0.25">
      <c r="A55" s="46" t="s">
        <v>239</v>
      </c>
      <c r="B55" s="47" t="s">
        <v>240</v>
      </c>
    </row>
    <row r="56" spans="1:2" ht="28.5" x14ac:dyDescent="0.25">
      <c r="A56" s="46" t="s">
        <v>241</v>
      </c>
      <c r="B56" s="47" t="s">
        <v>242</v>
      </c>
    </row>
    <row r="57" spans="1:2" x14ac:dyDescent="0.25">
      <c r="A57" s="46" t="s">
        <v>243</v>
      </c>
      <c r="B57" s="47" t="s">
        <v>244</v>
      </c>
    </row>
    <row r="58" spans="1:2" x14ac:dyDescent="0.25">
      <c r="A58" s="46" t="s">
        <v>245</v>
      </c>
      <c r="B58" s="47" t="s">
        <v>246</v>
      </c>
    </row>
    <row r="59" spans="1:2" ht="28.5" x14ac:dyDescent="0.25">
      <c r="A59" s="46" t="s">
        <v>247</v>
      </c>
      <c r="B59" s="47" t="s">
        <v>248</v>
      </c>
    </row>
    <row r="60" spans="1:2" x14ac:dyDescent="0.25">
      <c r="A60" s="46" t="s">
        <v>249</v>
      </c>
      <c r="B60" s="47" t="s">
        <v>250</v>
      </c>
    </row>
    <row r="61" spans="1:2" x14ac:dyDescent="0.25">
      <c r="A61" s="46" t="s">
        <v>251</v>
      </c>
      <c r="B61" s="47" t="s">
        <v>252</v>
      </c>
    </row>
    <row r="62" spans="1:2" x14ac:dyDescent="0.25">
      <c r="A62" s="46" t="s">
        <v>253</v>
      </c>
      <c r="B62" s="47" t="s">
        <v>254</v>
      </c>
    </row>
    <row r="63" spans="1:2" x14ac:dyDescent="0.25">
      <c r="A63" s="46" t="s">
        <v>255</v>
      </c>
      <c r="B63" s="47" t="s">
        <v>256</v>
      </c>
    </row>
    <row r="64" spans="1:2" ht="28.5" x14ac:dyDescent="0.25">
      <c r="A64" s="46" t="s">
        <v>257</v>
      </c>
      <c r="B64" s="47" t="s">
        <v>258</v>
      </c>
    </row>
    <row r="65" spans="1:2" x14ac:dyDescent="0.25">
      <c r="A65" s="46" t="s">
        <v>259</v>
      </c>
      <c r="B65" s="47" t="s">
        <v>260</v>
      </c>
    </row>
    <row r="66" spans="1:2" x14ac:dyDescent="0.25">
      <c r="A66" s="46" t="s">
        <v>261</v>
      </c>
      <c r="B66" s="47" t="s">
        <v>262</v>
      </c>
    </row>
    <row r="67" spans="1:2" x14ac:dyDescent="0.25">
      <c r="A67" s="46" t="s">
        <v>263</v>
      </c>
      <c r="B67" s="47" t="s">
        <v>264</v>
      </c>
    </row>
    <row r="68" spans="1:2" x14ac:dyDescent="0.25">
      <c r="A68" s="46" t="s">
        <v>265</v>
      </c>
      <c r="B68" s="47" t="s">
        <v>266</v>
      </c>
    </row>
    <row r="69" spans="1:2" x14ac:dyDescent="0.25">
      <c r="A69" s="46" t="s">
        <v>267</v>
      </c>
      <c r="B69" s="47" t="s">
        <v>268</v>
      </c>
    </row>
    <row r="70" spans="1:2" x14ac:dyDescent="0.25">
      <c r="A70" s="46" t="s">
        <v>269</v>
      </c>
      <c r="B70" s="47" t="s">
        <v>270</v>
      </c>
    </row>
    <row r="71" spans="1:2" x14ac:dyDescent="0.25">
      <c r="A71" s="46" t="s">
        <v>271</v>
      </c>
      <c r="B71" s="47" t="s">
        <v>272</v>
      </c>
    </row>
    <row r="72" spans="1:2" x14ac:dyDescent="0.25">
      <c r="A72" s="46" t="s">
        <v>273</v>
      </c>
      <c r="B72" s="47" t="s">
        <v>274</v>
      </c>
    </row>
    <row r="73" spans="1:2" x14ac:dyDescent="0.25">
      <c r="A73" s="46" t="s">
        <v>275</v>
      </c>
      <c r="B73" s="47" t="s">
        <v>276</v>
      </c>
    </row>
    <row r="74" spans="1:2" ht="28.5" x14ac:dyDescent="0.25">
      <c r="A74" s="46" t="s">
        <v>277</v>
      </c>
      <c r="B74" s="47" t="s">
        <v>278</v>
      </c>
    </row>
    <row r="75" spans="1:2" x14ac:dyDescent="0.25">
      <c r="A75" s="46" t="s">
        <v>279</v>
      </c>
      <c r="B75" s="47" t="s">
        <v>280</v>
      </c>
    </row>
    <row r="76" spans="1:2" x14ac:dyDescent="0.25">
      <c r="A76" s="46" t="s">
        <v>281</v>
      </c>
      <c r="B76" s="47" t="s">
        <v>282</v>
      </c>
    </row>
    <row r="77" spans="1:2" x14ac:dyDescent="0.25">
      <c r="A77" s="46" t="s">
        <v>283</v>
      </c>
      <c r="B77" s="47" t="s">
        <v>284</v>
      </c>
    </row>
    <row r="78" spans="1:2" x14ac:dyDescent="0.25">
      <c r="A78" s="46" t="s">
        <v>285</v>
      </c>
      <c r="B78" s="47" t="s">
        <v>286</v>
      </c>
    </row>
    <row r="79" spans="1:2" x14ac:dyDescent="0.25">
      <c r="A79" s="46" t="s">
        <v>287</v>
      </c>
      <c r="B79" s="47" t="s">
        <v>288</v>
      </c>
    </row>
    <row r="80" spans="1:2" x14ac:dyDescent="0.25">
      <c r="A80" s="46" t="s">
        <v>289</v>
      </c>
      <c r="B80" s="47" t="s">
        <v>290</v>
      </c>
    </row>
    <row r="81" spans="1:2" x14ac:dyDescent="0.25">
      <c r="A81" s="46" t="s">
        <v>291</v>
      </c>
      <c r="B81" s="47" t="s">
        <v>292</v>
      </c>
    </row>
    <row r="82" spans="1:2" x14ac:dyDescent="0.25">
      <c r="A82" s="46" t="s">
        <v>293</v>
      </c>
      <c r="B82" s="47" t="s">
        <v>294</v>
      </c>
    </row>
    <row r="83" spans="1:2" ht="28.5" x14ac:dyDescent="0.25">
      <c r="A83" s="46" t="s">
        <v>295</v>
      </c>
      <c r="B83" s="47" t="s">
        <v>296</v>
      </c>
    </row>
    <row r="84" spans="1:2" x14ac:dyDescent="0.25">
      <c r="A84" s="46" t="s">
        <v>297</v>
      </c>
      <c r="B84" s="47" t="s">
        <v>298</v>
      </c>
    </row>
    <row r="85" spans="1:2" ht="28.5" x14ac:dyDescent="0.25">
      <c r="A85" s="46" t="s">
        <v>299</v>
      </c>
      <c r="B85" s="47" t="s">
        <v>300</v>
      </c>
    </row>
    <row r="86" spans="1:2" x14ac:dyDescent="0.25">
      <c r="A86" s="46" t="s">
        <v>301</v>
      </c>
      <c r="B86" s="47" t="s">
        <v>302</v>
      </c>
    </row>
    <row r="87" spans="1:2" x14ac:dyDescent="0.25">
      <c r="A87" s="46" t="s">
        <v>303</v>
      </c>
      <c r="B87" s="47" t="s">
        <v>304</v>
      </c>
    </row>
    <row r="88" spans="1:2" x14ac:dyDescent="0.25">
      <c r="A88" s="46" t="s">
        <v>305</v>
      </c>
      <c r="B88" s="47" t="s">
        <v>306</v>
      </c>
    </row>
    <row r="89" spans="1:2" x14ac:dyDescent="0.25">
      <c r="A89" s="46" t="s">
        <v>307</v>
      </c>
      <c r="B89" s="47" t="s">
        <v>308</v>
      </c>
    </row>
    <row r="90" spans="1:2" ht="42.75" x14ac:dyDescent="0.25">
      <c r="A90" s="46" t="s">
        <v>309</v>
      </c>
      <c r="B90" s="47" t="s">
        <v>310</v>
      </c>
    </row>
    <row r="91" spans="1:2" x14ac:dyDescent="0.25">
      <c r="A91" s="46" t="s">
        <v>311</v>
      </c>
      <c r="B91" s="47" t="s">
        <v>312</v>
      </c>
    </row>
    <row r="92" spans="1:2" x14ac:dyDescent="0.25">
      <c r="A92" s="46" t="s">
        <v>313</v>
      </c>
      <c r="B92" s="47" t="s">
        <v>314</v>
      </c>
    </row>
    <row r="93" spans="1:2" x14ac:dyDescent="0.25">
      <c r="A93" s="46" t="s">
        <v>315</v>
      </c>
      <c r="B93" s="47" t="s">
        <v>316</v>
      </c>
    </row>
    <row r="94" spans="1:2" x14ac:dyDescent="0.25">
      <c r="A94" s="46" t="s">
        <v>317</v>
      </c>
      <c r="B94" s="47" t="s">
        <v>318</v>
      </c>
    </row>
    <row r="95" spans="1:2" x14ac:dyDescent="0.25">
      <c r="A95" s="46" t="s">
        <v>319</v>
      </c>
      <c r="B95" s="47" t="s">
        <v>320</v>
      </c>
    </row>
    <row r="96" spans="1:2" x14ac:dyDescent="0.25">
      <c r="A96" s="46" t="s">
        <v>321</v>
      </c>
      <c r="B96" s="47" t="s">
        <v>322</v>
      </c>
    </row>
    <row r="97" spans="1:2" x14ac:dyDescent="0.25">
      <c r="A97" s="46" t="s">
        <v>323</v>
      </c>
      <c r="B97" s="47" t="s">
        <v>324</v>
      </c>
    </row>
    <row r="98" spans="1:2" x14ac:dyDescent="0.25">
      <c r="A98" s="46" t="s">
        <v>325</v>
      </c>
      <c r="B98" s="47" t="s">
        <v>326</v>
      </c>
    </row>
    <row r="99" spans="1:2" x14ac:dyDescent="0.25">
      <c r="A99" s="46" t="s">
        <v>327</v>
      </c>
      <c r="B99" s="47" t="s">
        <v>328</v>
      </c>
    </row>
    <row r="100" spans="1:2" x14ac:dyDescent="0.25">
      <c r="A100" s="46" t="s">
        <v>329</v>
      </c>
      <c r="B100" s="47" t="s">
        <v>330</v>
      </c>
    </row>
    <row r="101" spans="1:2" x14ac:dyDescent="0.25">
      <c r="A101" s="46" t="s">
        <v>331</v>
      </c>
      <c r="B101" s="47" t="s">
        <v>332</v>
      </c>
    </row>
    <row r="102" spans="1:2" x14ac:dyDescent="0.25">
      <c r="A102" s="46" t="s">
        <v>333</v>
      </c>
      <c r="B102" s="47" t="s">
        <v>334</v>
      </c>
    </row>
    <row r="103" spans="1:2" x14ac:dyDescent="0.25">
      <c r="A103" s="46" t="s">
        <v>335</v>
      </c>
      <c r="B103" s="47" t="s">
        <v>336</v>
      </c>
    </row>
    <row r="104" spans="1:2" x14ac:dyDescent="0.25">
      <c r="A104" s="46" t="s">
        <v>337</v>
      </c>
      <c r="B104" s="47" t="s">
        <v>338</v>
      </c>
    </row>
    <row r="105" spans="1:2" x14ac:dyDescent="0.25">
      <c r="A105" s="46" t="s">
        <v>339</v>
      </c>
      <c r="B105" s="47" t="s">
        <v>340</v>
      </c>
    </row>
    <row r="106" spans="1:2" x14ac:dyDescent="0.25">
      <c r="A106" s="46" t="s">
        <v>341</v>
      </c>
      <c r="B106" s="47" t="s">
        <v>342</v>
      </c>
    </row>
    <row r="107" spans="1:2" ht="28.5" x14ac:dyDescent="0.25">
      <c r="A107" s="46" t="s">
        <v>343</v>
      </c>
      <c r="B107" s="47" t="s">
        <v>344</v>
      </c>
    </row>
    <row r="108" spans="1:2" x14ac:dyDescent="0.25">
      <c r="A108" s="46" t="s">
        <v>345</v>
      </c>
      <c r="B108" s="47" t="s">
        <v>346</v>
      </c>
    </row>
    <row r="109" spans="1:2" x14ac:dyDescent="0.25">
      <c r="A109" s="46" t="s">
        <v>347</v>
      </c>
      <c r="B109" s="47" t="s">
        <v>348</v>
      </c>
    </row>
    <row r="110" spans="1:2" x14ac:dyDescent="0.25">
      <c r="A110" s="46" t="s">
        <v>349</v>
      </c>
      <c r="B110" s="47" t="s">
        <v>350</v>
      </c>
    </row>
    <row r="111" spans="1:2" x14ac:dyDescent="0.25">
      <c r="A111" s="46" t="s">
        <v>351</v>
      </c>
      <c r="B111" s="47" t="s">
        <v>352</v>
      </c>
    </row>
    <row r="112" spans="1:2" x14ac:dyDescent="0.25">
      <c r="A112" s="46" t="s">
        <v>353</v>
      </c>
      <c r="B112" s="47" t="s">
        <v>354</v>
      </c>
    </row>
    <row r="113" spans="1:2" x14ac:dyDescent="0.25">
      <c r="A113" s="46" t="s">
        <v>355</v>
      </c>
      <c r="B113" s="47" t="s">
        <v>356</v>
      </c>
    </row>
    <row r="114" spans="1:2" x14ac:dyDescent="0.25">
      <c r="A114" s="46" t="s">
        <v>357</v>
      </c>
      <c r="B114" s="47" t="s">
        <v>358</v>
      </c>
    </row>
    <row r="115" spans="1:2" x14ac:dyDescent="0.25">
      <c r="A115" s="46" t="s">
        <v>359</v>
      </c>
      <c r="B115" s="47" t="s">
        <v>360</v>
      </c>
    </row>
    <row r="116" spans="1:2" x14ac:dyDescent="0.25">
      <c r="A116" s="46" t="s">
        <v>361</v>
      </c>
      <c r="B116" s="47" t="s">
        <v>362</v>
      </c>
    </row>
    <row r="117" spans="1:2" x14ac:dyDescent="0.25">
      <c r="A117" s="46" t="s">
        <v>363</v>
      </c>
      <c r="B117" s="47" t="s">
        <v>364</v>
      </c>
    </row>
    <row r="118" spans="1:2" x14ac:dyDescent="0.25">
      <c r="A118" s="46" t="s">
        <v>365</v>
      </c>
      <c r="B118" s="47" t="s">
        <v>366</v>
      </c>
    </row>
    <row r="119" spans="1:2" x14ac:dyDescent="0.25">
      <c r="A119" s="46" t="s">
        <v>367</v>
      </c>
      <c r="B119" s="47" t="s">
        <v>368</v>
      </c>
    </row>
    <row r="120" spans="1:2" x14ac:dyDescent="0.25">
      <c r="A120" s="46" t="s">
        <v>369</v>
      </c>
      <c r="B120" s="47" t="s">
        <v>370</v>
      </c>
    </row>
    <row r="121" spans="1:2" x14ac:dyDescent="0.25">
      <c r="A121" s="46" t="s">
        <v>371</v>
      </c>
      <c r="B121" s="47" t="s">
        <v>372</v>
      </c>
    </row>
    <row r="122" spans="1:2" x14ac:dyDescent="0.25">
      <c r="A122" s="46" t="s">
        <v>373</v>
      </c>
      <c r="B122" s="47" t="s">
        <v>374</v>
      </c>
    </row>
    <row r="123" spans="1:2" x14ac:dyDescent="0.25">
      <c r="A123" s="46" t="s">
        <v>375</v>
      </c>
      <c r="B123" s="47" t="s">
        <v>376</v>
      </c>
    </row>
    <row r="124" spans="1:2" x14ac:dyDescent="0.25">
      <c r="A124" s="46" t="s">
        <v>377</v>
      </c>
      <c r="B124" s="47" t="s">
        <v>378</v>
      </c>
    </row>
    <row r="125" spans="1:2" x14ac:dyDescent="0.25">
      <c r="A125" s="46" t="s">
        <v>379</v>
      </c>
      <c r="B125" s="47" t="s">
        <v>380</v>
      </c>
    </row>
    <row r="126" spans="1:2" x14ac:dyDescent="0.25">
      <c r="A126" s="46" t="s">
        <v>381</v>
      </c>
      <c r="B126" s="47" t="s">
        <v>382</v>
      </c>
    </row>
    <row r="127" spans="1:2" x14ac:dyDescent="0.25">
      <c r="A127" s="46" t="s">
        <v>383</v>
      </c>
      <c r="B127" s="47" t="s">
        <v>384</v>
      </c>
    </row>
    <row r="128" spans="1:2" x14ac:dyDescent="0.25">
      <c r="A128" s="46" t="s">
        <v>385</v>
      </c>
      <c r="B128" s="47" t="s">
        <v>386</v>
      </c>
    </row>
    <row r="129" spans="1:2" x14ac:dyDescent="0.25">
      <c r="A129" s="46" t="s">
        <v>387</v>
      </c>
      <c r="B129" s="47" t="s">
        <v>388</v>
      </c>
    </row>
    <row r="130" spans="1:2" x14ac:dyDescent="0.25">
      <c r="A130" s="46" t="s">
        <v>389</v>
      </c>
      <c r="B130" s="47" t="s">
        <v>390</v>
      </c>
    </row>
    <row r="131" spans="1:2" x14ac:dyDescent="0.25">
      <c r="A131" s="46" t="s">
        <v>391</v>
      </c>
      <c r="B131" s="47" t="s">
        <v>392</v>
      </c>
    </row>
    <row r="132" spans="1:2" ht="57" x14ac:dyDescent="0.25">
      <c r="A132" s="46" t="s">
        <v>393</v>
      </c>
      <c r="B132" s="47" t="s">
        <v>394</v>
      </c>
    </row>
    <row r="133" spans="1:2" ht="28.5" x14ac:dyDescent="0.25">
      <c r="A133" s="46" t="s">
        <v>395</v>
      </c>
      <c r="B133" s="47" t="s">
        <v>396</v>
      </c>
    </row>
    <row r="134" spans="1:2" x14ac:dyDescent="0.25">
      <c r="A134" s="46" t="s">
        <v>397</v>
      </c>
      <c r="B134" s="47" t="s">
        <v>398</v>
      </c>
    </row>
    <row r="135" spans="1:2" x14ac:dyDescent="0.25">
      <c r="A135" s="46" t="s">
        <v>399</v>
      </c>
      <c r="B135" s="47" t="s">
        <v>400</v>
      </c>
    </row>
    <row r="136" spans="1:2" x14ac:dyDescent="0.25">
      <c r="A136" s="46" t="s">
        <v>401</v>
      </c>
      <c r="B136" s="47" t="s">
        <v>402</v>
      </c>
    </row>
    <row r="137" spans="1:2" x14ac:dyDescent="0.25">
      <c r="A137" s="46" t="s">
        <v>403</v>
      </c>
      <c r="B137" s="47" t="s">
        <v>404</v>
      </c>
    </row>
    <row r="138" spans="1:2" x14ac:dyDescent="0.25">
      <c r="A138" s="46" t="s">
        <v>405</v>
      </c>
      <c r="B138" s="47" t="s">
        <v>406</v>
      </c>
    </row>
    <row r="139" spans="1:2" x14ac:dyDescent="0.25">
      <c r="A139" s="46" t="s">
        <v>407</v>
      </c>
      <c r="B139" s="47" t="s">
        <v>408</v>
      </c>
    </row>
    <row r="140" spans="1:2" x14ac:dyDescent="0.25">
      <c r="A140" s="46" t="s">
        <v>409</v>
      </c>
      <c r="B140" s="47" t="s">
        <v>410</v>
      </c>
    </row>
    <row r="141" spans="1:2" x14ac:dyDescent="0.25">
      <c r="A141" s="46" t="s">
        <v>411</v>
      </c>
      <c r="B141" s="47" t="s">
        <v>412</v>
      </c>
    </row>
    <row r="142" spans="1:2" x14ac:dyDescent="0.25">
      <c r="A142" s="46" t="s">
        <v>413</v>
      </c>
      <c r="B142" s="47" t="s">
        <v>414</v>
      </c>
    </row>
    <row r="143" spans="1:2" x14ac:dyDescent="0.25">
      <c r="A143" s="46" t="s">
        <v>415</v>
      </c>
      <c r="B143" s="47" t="s">
        <v>416</v>
      </c>
    </row>
    <row r="144" spans="1:2" x14ac:dyDescent="0.25">
      <c r="A144" s="46" t="s">
        <v>417</v>
      </c>
      <c r="B144" s="47" t="s">
        <v>418</v>
      </c>
    </row>
    <row r="145" spans="1:2" x14ac:dyDescent="0.25">
      <c r="A145" s="46" t="s">
        <v>419</v>
      </c>
      <c r="B145" s="47" t="s">
        <v>420</v>
      </c>
    </row>
    <row r="146" spans="1:2" x14ac:dyDescent="0.25">
      <c r="A146" s="46" t="s">
        <v>421</v>
      </c>
      <c r="B146" s="47" t="s">
        <v>422</v>
      </c>
    </row>
    <row r="147" spans="1:2" x14ac:dyDescent="0.25">
      <c r="A147" s="46" t="s">
        <v>423</v>
      </c>
      <c r="B147" s="47" t="s">
        <v>424</v>
      </c>
    </row>
    <row r="148" spans="1:2" x14ac:dyDescent="0.25">
      <c r="A148" s="46" t="s">
        <v>425</v>
      </c>
      <c r="B148" s="47" t="s">
        <v>426</v>
      </c>
    </row>
    <row r="149" spans="1:2" x14ac:dyDescent="0.25">
      <c r="A149" s="46" t="s">
        <v>427</v>
      </c>
      <c r="B149" s="47" t="s">
        <v>428</v>
      </c>
    </row>
    <row r="150" spans="1:2" x14ac:dyDescent="0.25">
      <c r="A150" s="46" t="s">
        <v>429</v>
      </c>
      <c r="B150" s="47" t="s">
        <v>430</v>
      </c>
    </row>
    <row r="151" spans="1:2" x14ac:dyDescent="0.25">
      <c r="A151" s="46" t="s">
        <v>431</v>
      </c>
      <c r="B151" s="47" t="s">
        <v>432</v>
      </c>
    </row>
    <row r="152" spans="1:2" x14ac:dyDescent="0.25">
      <c r="A152" s="46" t="s">
        <v>433</v>
      </c>
      <c r="B152" s="47" t="s">
        <v>434</v>
      </c>
    </row>
    <row r="153" spans="1:2" x14ac:dyDescent="0.25">
      <c r="A153" s="46" t="s">
        <v>435</v>
      </c>
      <c r="B153" s="47" t="s">
        <v>436</v>
      </c>
    </row>
    <row r="154" spans="1:2" x14ac:dyDescent="0.25">
      <c r="A154" s="46" t="s">
        <v>437</v>
      </c>
      <c r="B154" s="47" t="s">
        <v>438</v>
      </c>
    </row>
    <row r="155" spans="1:2" x14ac:dyDescent="0.25">
      <c r="A155" s="46" t="s">
        <v>439</v>
      </c>
      <c r="B155" s="47" t="s">
        <v>440</v>
      </c>
    </row>
    <row r="156" spans="1:2" x14ac:dyDescent="0.25">
      <c r="A156" s="46" t="s">
        <v>441</v>
      </c>
      <c r="B156" s="47" t="s">
        <v>442</v>
      </c>
    </row>
    <row r="157" spans="1:2" x14ac:dyDescent="0.25">
      <c r="A157" s="46" t="s">
        <v>443</v>
      </c>
      <c r="B157" s="47" t="s">
        <v>444</v>
      </c>
    </row>
    <row r="158" spans="1:2" x14ac:dyDescent="0.25">
      <c r="A158" s="46" t="s">
        <v>445</v>
      </c>
      <c r="B158" s="47" t="s">
        <v>446</v>
      </c>
    </row>
    <row r="159" spans="1:2" x14ac:dyDescent="0.25">
      <c r="A159" s="46" t="s">
        <v>447</v>
      </c>
      <c r="B159" s="47" t="s">
        <v>448</v>
      </c>
    </row>
    <row r="160" spans="1:2" x14ac:dyDescent="0.25">
      <c r="A160" s="46" t="s">
        <v>449</v>
      </c>
      <c r="B160" s="47" t="s">
        <v>450</v>
      </c>
    </row>
    <row r="161" spans="1:2" x14ac:dyDescent="0.25">
      <c r="A161" s="46" t="s">
        <v>451</v>
      </c>
      <c r="B161" s="47" t="s">
        <v>452</v>
      </c>
    </row>
    <row r="162" spans="1:2" x14ac:dyDescent="0.25">
      <c r="A162" s="46" t="s">
        <v>453</v>
      </c>
      <c r="B162" s="47" t="s">
        <v>454</v>
      </c>
    </row>
    <row r="163" spans="1:2" x14ac:dyDescent="0.25">
      <c r="A163" s="46" t="s">
        <v>455</v>
      </c>
      <c r="B163" s="47" t="s">
        <v>456</v>
      </c>
    </row>
    <row r="164" spans="1:2" x14ac:dyDescent="0.25">
      <c r="A164" s="46" t="s">
        <v>457</v>
      </c>
      <c r="B164" s="47" t="s">
        <v>458</v>
      </c>
    </row>
    <row r="165" spans="1:2" x14ac:dyDescent="0.25">
      <c r="A165" s="46" t="s">
        <v>459</v>
      </c>
      <c r="B165" s="47" t="s">
        <v>460</v>
      </c>
    </row>
    <row r="166" spans="1:2" x14ac:dyDescent="0.25">
      <c r="A166" s="46" t="s">
        <v>461</v>
      </c>
      <c r="B166" s="47" t="s">
        <v>462</v>
      </c>
    </row>
    <row r="167" spans="1:2" x14ac:dyDescent="0.25">
      <c r="A167" s="46" t="s">
        <v>463</v>
      </c>
      <c r="B167" s="47" t="s">
        <v>464</v>
      </c>
    </row>
    <row r="168" spans="1:2" x14ac:dyDescent="0.25">
      <c r="A168" s="46" t="s">
        <v>465</v>
      </c>
      <c r="B168" s="47" t="s">
        <v>466</v>
      </c>
    </row>
    <row r="169" spans="1:2" x14ac:dyDescent="0.25">
      <c r="A169" s="46" t="s">
        <v>467</v>
      </c>
      <c r="B169" s="47" t="s">
        <v>468</v>
      </c>
    </row>
    <row r="170" spans="1:2" x14ac:dyDescent="0.25">
      <c r="A170" s="46" t="s">
        <v>469</v>
      </c>
      <c r="B170" s="47" t="s">
        <v>470</v>
      </c>
    </row>
    <row r="171" spans="1:2" x14ac:dyDescent="0.25">
      <c r="A171" s="46" t="s">
        <v>471</v>
      </c>
      <c r="B171" s="47" t="s">
        <v>472</v>
      </c>
    </row>
    <row r="172" spans="1:2" x14ac:dyDescent="0.25">
      <c r="A172" s="46" t="s">
        <v>473</v>
      </c>
      <c r="B172" s="47" t="s">
        <v>474</v>
      </c>
    </row>
    <row r="173" spans="1:2" x14ac:dyDescent="0.25">
      <c r="A173" s="46" t="s">
        <v>475</v>
      </c>
      <c r="B173" s="47" t="s">
        <v>476</v>
      </c>
    </row>
    <row r="174" spans="1:2" x14ac:dyDescent="0.25">
      <c r="A174" s="46" t="s">
        <v>477</v>
      </c>
      <c r="B174" s="47" t="s">
        <v>478</v>
      </c>
    </row>
    <row r="175" spans="1:2" x14ac:dyDescent="0.25">
      <c r="A175" s="46" t="s">
        <v>479</v>
      </c>
      <c r="B175" s="47" t="s">
        <v>480</v>
      </c>
    </row>
    <row r="176" spans="1:2" x14ac:dyDescent="0.25">
      <c r="A176" s="46" t="s">
        <v>481</v>
      </c>
      <c r="B176" s="47" t="s">
        <v>482</v>
      </c>
    </row>
    <row r="177" spans="1:2" x14ac:dyDescent="0.25">
      <c r="A177" s="46" t="s">
        <v>483</v>
      </c>
      <c r="B177" s="47" t="s">
        <v>484</v>
      </c>
    </row>
    <row r="178" spans="1:2" x14ac:dyDescent="0.25">
      <c r="A178" s="46" t="s">
        <v>485</v>
      </c>
      <c r="B178" s="47" t="s">
        <v>486</v>
      </c>
    </row>
    <row r="179" spans="1:2" ht="28.5" x14ac:dyDescent="0.25">
      <c r="A179" s="46" t="s">
        <v>487</v>
      </c>
      <c r="B179" s="47" t="s">
        <v>488</v>
      </c>
    </row>
    <row r="180" spans="1:2" x14ac:dyDescent="0.25">
      <c r="A180" s="46" t="s">
        <v>489</v>
      </c>
      <c r="B180" s="47" t="s">
        <v>490</v>
      </c>
    </row>
    <row r="181" spans="1:2" x14ac:dyDescent="0.25">
      <c r="A181" s="46" t="s">
        <v>491</v>
      </c>
      <c r="B181" s="47" t="s">
        <v>492</v>
      </c>
    </row>
    <row r="182" spans="1:2" x14ac:dyDescent="0.25">
      <c r="A182" s="46" t="s">
        <v>493</v>
      </c>
      <c r="B182" s="47" t="s">
        <v>494</v>
      </c>
    </row>
    <row r="183" spans="1:2" x14ac:dyDescent="0.25">
      <c r="A183" s="46" t="s">
        <v>495</v>
      </c>
      <c r="B183" s="47" t="s">
        <v>496</v>
      </c>
    </row>
    <row r="184" spans="1:2" x14ac:dyDescent="0.25">
      <c r="A184" s="46" t="s">
        <v>497</v>
      </c>
      <c r="B184" s="47" t="s">
        <v>498</v>
      </c>
    </row>
    <row r="185" spans="1:2" x14ac:dyDescent="0.25">
      <c r="A185" s="46" t="s">
        <v>499</v>
      </c>
      <c r="B185" s="47" t="s">
        <v>500</v>
      </c>
    </row>
    <row r="186" spans="1:2" x14ac:dyDescent="0.25">
      <c r="A186" s="46" t="s">
        <v>501</v>
      </c>
      <c r="B186" s="47" t="s">
        <v>502</v>
      </c>
    </row>
    <row r="187" spans="1:2" ht="28.5" x14ac:dyDescent="0.25">
      <c r="A187" s="46" t="s">
        <v>503</v>
      </c>
      <c r="B187" s="47" t="s">
        <v>504</v>
      </c>
    </row>
    <row r="188" spans="1:2" x14ac:dyDescent="0.25">
      <c r="A188" s="46" t="s">
        <v>505</v>
      </c>
      <c r="B188" s="47" t="s">
        <v>506</v>
      </c>
    </row>
    <row r="189" spans="1:2" x14ac:dyDescent="0.25">
      <c r="A189" s="46" t="s">
        <v>507</v>
      </c>
      <c r="B189" s="47" t="s">
        <v>508</v>
      </c>
    </row>
    <row r="190" spans="1:2" x14ac:dyDescent="0.25">
      <c r="A190" s="46" t="s">
        <v>509</v>
      </c>
      <c r="B190" s="47" t="s">
        <v>510</v>
      </c>
    </row>
    <row r="191" spans="1:2" x14ac:dyDescent="0.25">
      <c r="A191" s="46" t="s">
        <v>511</v>
      </c>
      <c r="B191" s="47" t="s">
        <v>512</v>
      </c>
    </row>
    <row r="192" spans="1:2" x14ac:dyDescent="0.25">
      <c r="A192" s="46" t="s">
        <v>513</v>
      </c>
      <c r="B192" s="47" t="s">
        <v>514</v>
      </c>
    </row>
    <row r="193" spans="1:2" x14ac:dyDescent="0.25">
      <c r="A193" s="46" t="s">
        <v>515</v>
      </c>
      <c r="B193" s="47" t="s">
        <v>516</v>
      </c>
    </row>
    <row r="194" spans="1:2" x14ac:dyDescent="0.25">
      <c r="A194" s="46" t="s">
        <v>517</v>
      </c>
      <c r="B194" s="47" t="s">
        <v>518</v>
      </c>
    </row>
    <row r="195" spans="1:2" x14ac:dyDescent="0.25">
      <c r="A195" s="46" t="s">
        <v>519</v>
      </c>
      <c r="B195" s="47" t="s">
        <v>520</v>
      </c>
    </row>
    <row r="196" spans="1:2" x14ac:dyDescent="0.25">
      <c r="A196" s="46" t="s">
        <v>521</v>
      </c>
      <c r="B196" s="47" t="s">
        <v>522</v>
      </c>
    </row>
    <row r="197" spans="1:2" x14ac:dyDescent="0.25">
      <c r="A197" s="46" t="s">
        <v>523</v>
      </c>
      <c r="B197" s="47" t="s">
        <v>524</v>
      </c>
    </row>
    <row r="198" spans="1:2" x14ac:dyDescent="0.25">
      <c r="A198" s="46" t="s">
        <v>525</v>
      </c>
      <c r="B198" s="47" t="s">
        <v>526</v>
      </c>
    </row>
    <row r="199" spans="1:2" x14ac:dyDescent="0.25">
      <c r="A199" s="46" t="s">
        <v>527</v>
      </c>
      <c r="B199" s="47" t="s">
        <v>528</v>
      </c>
    </row>
    <row r="200" spans="1:2" x14ac:dyDescent="0.25">
      <c r="A200" s="46" t="s">
        <v>529</v>
      </c>
      <c r="B200" s="47" t="s">
        <v>530</v>
      </c>
    </row>
    <row r="201" spans="1:2" x14ac:dyDescent="0.25">
      <c r="A201" s="46" t="s">
        <v>531</v>
      </c>
      <c r="B201" s="47" t="s">
        <v>532</v>
      </c>
    </row>
    <row r="202" spans="1:2" x14ac:dyDescent="0.25">
      <c r="A202" s="46" t="s">
        <v>533</v>
      </c>
      <c r="B202" s="47" t="s">
        <v>534</v>
      </c>
    </row>
    <row r="203" spans="1:2" x14ac:dyDescent="0.25">
      <c r="A203" s="46" t="s">
        <v>535</v>
      </c>
      <c r="B203" s="47" t="s">
        <v>536</v>
      </c>
    </row>
    <row r="204" spans="1:2" ht="28.5" x14ac:dyDescent="0.25">
      <c r="A204" s="46" t="s">
        <v>537</v>
      </c>
      <c r="B204" s="47" t="s">
        <v>538</v>
      </c>
    </row>
    <row r="205" spans="1:2" x14ac:dyDescent="0.25">
      <c r="A205" s="46" t="s">
        <v>539</v>
      </c>
      <c r="B205" s="47" t="s">
        <v>540</v>
      </c>
    </row>
    <row r="206" spans="1:2" x14ac:dyDescent="0.25">
      <c r="A206" s="46" t="s">
        <v>541</v>
      </c>
      <c r="B206" s="47" t="s">
        <v>542</v>
      </c>
    </row>
    <row r="207" spans="1:2" x14ac:dyDescent="0.25">
      <c r="A207" s="46" t="s">
        <v>543</v>
      </c>
      <c r="B207" s="47" t="s">
        <v>544</v>
      </c>
    </row>
    <row r="208" spans="1:2" x14ac:dyDescent="0.25">
      <c r="A208" s="46" t="s">
        <v>545</v>
      </c>
      <c r="B208" s="47" t="s">
        <v>546</v>
      </c>
    </row>
    <row r="209" spans="1:2" x14ac:dyDescent="0.25">
      <c r="A209" s="46" t="s">
        <v>547</v>
      </c>
      <c r="B209" s="47" t="s">
        <v>548</v>
      </c>
    </row>
    <row r="210" spans="1:2" x14ac:dyDescent="0.25">
      <c r="A210" s="46" t="s">
        <v>549</v>
      </c>
      <c r="B210" s="47" t="s">
        <v>550</v>
      </c>
    </row>
    <row r="211" spans="1:2" x14ac:dyDescent="0.25">
      <c r="A211" s="46" t="s">
        <v>551</v>
      </c>
      <c r="B211" s="47" t="s">
        <v>552</v>
      </c>
    </row>
    <row r="212" spans="1:2" x14ac:dyDescent="0.25">
      <c r="A212" s="46" t="s">
        <v>553</v>
      </c>
      <c r="B212" s="47" t="s">
        <v>554</v>
      </c>
    </row>
    <row r="213" spans="1:2" x14ac:dyDescent="0.25">
      <c r="A213" s="46" t="s">
        <v>555</v>
      </c>
      <c r="B213" s="47" t="s">
        <v>556</v>
      </c>
    </row>
    <row r="214" spans="1:2" x14ac:dyDescent="0.25">
      <c r="A214" s="46" t="s">
        <v>557</v>
      </c>
      <c r="B214" s="47" t="s">
        <v>558</v>
      </c>
    </row>
    <row r="215" spans="1:2" x14ac:dyDescent="0.25">
      <c r="A215" s="46" t="s">
        <v>559</v>
      </c>
      <c r="B215" s="47" t="s">
        <v>560</v>
      </c>
    </row>
    <row r="216" spans="1:2" x14ac:dyDescent="0.25">
      <c r="A216" s="46" t="s">
        <v>561</v>
      </c>
      <c r="B216" s="47" t="s">
        <v>562</v>
      </c>
    </row>
    <row r="217" spans="1:2" ht="42.75" x14ac:dyDescent="0.25">
      <c r="A217" s="46" t="s">
        <v>563</v>
      </c>
      <c r="B217" s="47" t="s">
        <v>564</v>
      </c>
    </row>
    <row r="218" spans="1:2" x14ac:dyDescent="0.25">
      <c r="A218" s="46" t="s">
        <v>565</v>
      </c>
      <c r="B218" s="47" t="s">
        <v>566</v>
      </c>
    </row>
    <row r="219" spans="1:2" x14ac:dyDescent="0.25">
      <c r="A219" s="46" t="s">
        <v>567</v>
      </c>
      <c r="B219" s="47" t="s">
        <v>568</v>
      </c>
    </row>
    <row r="220" spans="1:2" x14ac:dyDescent="0.25">
      <c r="A220" s="46" t="s">
        <v>569</v>
      </c>
      <c r="B220" s="47" t="s">
        <v>570</v>
      </c>
    </row>
    <row r="221" spans="1:2" x14ac:dyDescent="0.25">
      <c r="A221" s="46" t="s">
        <v>571</v>
      </c>
      <c r="B221" s="47" t="s">
        <v>572</v>
      </c>
    </row>
    <row r="222" spans="1:2" x14ac:dyDescent="0.25">
      <c r="A222" s="46" t="s">
        <v>573</v>
      </c>
      <c r="B222" s="47" t="s">
        <v>574</v>
      </c>
    </row>
    <row r="223" spans="1:2" x14ac:dyDescent="0.25">
      <c r="A223" s="46" t="s">
        <v>575</v>
      </c>
      <c r="B223" s="47" t="s">
        <v>576</v>
      </c>
    </row>
    <row r="224" spans="1:2" x14ac:dyDescent="0.25">
      <c r="A224" s="46" t="s">
        <v>577</v>
      </c>
      <c r="B224" s="47" t="s">
        <v>578</v>
      </c>
    </row>
    <row r="225" spans="1:2" ht="28.5" x14ac:dyDescent="0.25">
      <c r="A225" s="46" t="s">
        <v>579</v>
      </c>
      <c r="B225" s="47" t="s">
        <v>580</v>
      </c>
    </row>
    <row r="226" spans="1:2" ht="28.5" x14ac:dyDescent="0.25">
      <c r="A226" s="46" t="s">
        <v>581</v>
      </c>
      <c r="B226" s="47" t="s">
        <v>582</v>
      </c>
    </row>
    <row r="227" spans="1:2" x14ac:dyDescent="0.25">
      <c r="A227" s="46" t="s">
        <v>583</v>
      </c>
      <c r="B227" s="47" t="s">
        <v>584</v>
      </c>
    </row>
    <row r="228" spans="1:2" x14ac:dyDescent="0.25">
      <c r="A228" s="46" t="s">
        <v>585</v>
      </c>
      <c r="B228" s="47" t="s">
        <v>586</v>
      </c>
    </row>
    <row r="229" spans="1:2" x14ac:dyDescent="0.25">
      <c r="A229" s="46" t="s">
        <v>587</v>
      </c>
      <c r="B229" s="47" t="s">
        <v>588</v>
      </c>
    </row>
    <row r="230" spans="1:2" x14ac:dyDescent="0.25">
      <c r="A230" s="46" t="s">
        <v>589</v>
      </c>
      <c r="B230" s="47" t="s">
        <v>590</v>
      </c>
    </row>
    <row r="231" spans="1:2" x14ac:dyDescent="0.25">
      <c r="A231" s="46" t="s">
        <v>591</v>
      </c>
      <c r="B231" s="47" t="s">
        <v>592</v>
      </c>
    </row>
    <row r="232" spans="1:2" x14ac:dyDescent="0.25">
      <c r="A232" s="46" t="s">
        <v>593</v>
      </c>
      <c r="B232" s="47" t="s">
        <v>594</v>
      </c>
    </row>
    <row r="233" spans="1:2" x14ac:dyDescent="0.25">
      <c r="A233" s="46" t="s">
        <v>595</v>
      </c>
      <c r="B233" s="47" t="s">
        <v>596</v>
      </c>
    </row>
    <row r="234" spans="1:2" x14ac:dyDescent="0.25">
      <c r="A234" s="46" t="s">
        <v>597</v>
      </c>
      <c r="B234" s="47" t="s">
        <v>598</v>
      </c>
    </row>
    <row r="235" spans="1:2" x14ac:dyDescent="0.25">
      <c r="A235" s="46" t="s">
        <v>599</v>
      </c>
      <c r="B235" s="47" t="s">
        <v>600</v>
      </c>
    </row>
    <row r="236" spans="1:2" x14ac:dyDescent="0.25">
      <c r="A236" s="46" t="s">
        <v>601</v>
      </c>
      <c r="B236" s="47" t="s">
        <v>602</v>
      </c>
    </row>
    <row r="237" spans="1:2" x14ac:dyDescent="0.25">
      <c r="A237" s="46" t="s">
        <v>603</v>
      </c>
      <c r="B237" s="47" t="s">
        <v>604</v>
      </c>
    </row>
    <row r="238" spans="1:2" x14ac:dyDescent="0.25">
      <c r="A238" s="46" t="s">
        <v>605</v>
      </c>
      <c r="B238" s="47" t="s">
        <v>606</v>
      </c>
    </row>
    <row r="239" spans="1:2" x14ac:dyDescent="0.25">
      <c r="A239" s="46" t="s">
        <v>607</v>
      </c>
      <c r="B239" s="47" t="s">
        <v>608</v>
      </c>
    </row>
    <row r="240" spans="1:2" x14ac:dyDescent="0.25">
      <c r="A240" s="46" t="s">
        <v>609</v>
      </c>
      <c r="B240" s="47" t="s">
        <v>610</v>
      </c>
    </row>
    <row r="241" spans="1:2" ht="28.5" x14ac:dyDescent="0.25">
      <c r="A241" s="46" t="s">
        <v>611</v>
      </c>
      <c r="B241" s="47" t="s">
        <v>612</v>
      </c>
    </row>
    <row r="242" spans="1:2" x14ac:dyDescent="0.25">
      <c r="A242" s="46" t="s">
        <v>613</v>
      </c>
      <c r="B242" s="47" t="s">
        <v>614</v>
      </c>
    </row>
    <row r="243" spans="1:2" x14ac:dyDescent="0.25">
      <c r="A243" s="46" t="s">
        <v>615</v>
      </c>
      <c r="B243" s="47" t="s">
        <v>616</v>
      </c>
    </row>
    <row r="244" spans="1:2" x14ac:dyDescent="0.25">
      <c r="A244" s="46" t="s">
        <v>617</v>
      </c>
      <c r="B244" s="47" t="s">
        <v>618</v>
      </c>
    </row>
    <row r="245" spans="1:2" ht="28.5" x14ac:dyDescent="0.25">
      <c r="A245" s="46" t="s">
        <v>619</v>
      </c>
      <c r="B245" s="47" t="s">
        <v>620</v>
      </c>
    </row>
    <row r="246" spans="1:2" x14ac:dyDescent="0.25">
      <c r="A246" s="46" t="s">
        <v>621</v>
      </c>
      <c r="B246" s="47" t="s">
        <v>622</v>
      </c>
    </row>
    <row r="247" spans="1:2" x14ac:dyDescent="0.25">
      <c r="A247" s="46" t="s">
        <v>623</v>
      </c>
      <c r="B247" s="47" t="s">
        <v>624</v>
      </c>
    </row>
    <row r="248" spans="1:2" x14ac:dyDescent="0.25">
      <c r="A248" s="46" t="s">
        <v>625</v>
      </c>
      <c r="B248" s="47" t="s">
        <v>626</v>
      </c>
    </row>
    <row r="249" spans="1:2" ht="28.5" x14ac:dyDescent="0.25">
      <c r="A249" s="46" t="s">
        <v>627</v>
      </c>
      <c r="B249" s="47" t="s">
        <v>628</v>
      </c>
    </row>
    <row r="250" spans="1:2" ht="57" x14ac:dyDescent="0.25">
      <c r="A250" s="46" t="s">
        <v>629</v>
      </c>
      <c r="B250" s="47" t="s">
        <v>630</v>
      </c>
    </row>
    <row r="251" spans="1:2" x14ac:dyDescent="0.25">
      <c r="A251" s="46" t="s">
        <v>631</v>
      </c>
      <c r="B251" s="47" t="s">
        <v>632</v>
      </c>
    </row>
    <row r="252" spans="1:2" x14ac:dyDescent="0.25">
      <c r="A252" s="46" t="s">
        <v>633</v>
      </c>
      <c r="B252" s="47" t="s">
        <v>634</v>
      </c>
    </row>
    <row r="253" spans="1:2" x14ac:dyDescent="0.25">
      <c r="A253" s="46" t="s">
        <v>635</v>
      </c>
      <c r="B253" s="47" t="s">
        <v>636</v>
      </c>
    </row>
    <row r="254" spans="1:2" x14ac:dyDescent="0.25">
      <c r="A254" s="46" t="s">
        <v>637</v>
      </c>
      <c r="B254" s="47" t="s">
        <v>638</v>
      </c>
    </row>
    <row r="255" spans="1:2" x14ac:dyDescent="0.25">
      <c r="A255" s="46" t="s">
        <v>639</v>
      </c>
      <c r="B255" s="47" t="s">
        <v>640</v>
      </c>
    </row>
    <row r="256" spans="1:2" x14ac:dyDescent="0.25">
      <c r="A256" s="46" t="s">
        <v>641</v>
      </c>
      <c r="B256" s="47" t="s">
        <v>642</v>
      </c>
    </row>
    <row r="257" spans="1:2" x14ac:dyDescent="0.25">
      <c r="A257" s="46" t="s">
        <v>643</v>
      </c>
      <c r="B257" s="47" t="s">
        <v>644</v>
      </c>
    </row>
    <row r="258" spans="1:2" x14ac:dyDescent="0.25">
      <c r="A258" s="46" t="s">
        <v>645</v>
      </c>
      <c r="B258" s="47" t="s">
        <v>646</v>
      </c>
    </row>
    <row r="259" spans="1:2" x14ac:dyDescent="0.25">
      <c r="A259" s="46" t="s">
        <v>647</v>
      </c>
      <c r="B259" s="47" t="s">
        <v>648</v>
      </c>
    </row>
    <row r="260" spans="1:2" x14ac:dyDescent="0.25">
      <c r="A260" s="46" t="s">
        <v>649</v>
      </c>
      <c r="B260" s="47" t="s">
        <v>650</v>
      </c>
    </row>
    <row r="261" spans="1:2" x14ac:dyDescent="0.25">
      <c r="A261" s="46" t="s">
        <v>651</v>
      </c>
      <c r="B261" s="47" t="s">
        <v>652</v>
      </c>
    </row>
    <row r="262" spans="1:2" ht="15.75" thickBot="1" x14ac:dyDescent="0.3">
      <c r="A262" s="48" t="s">
        <v>653</v>
      </c>
      <c r="B262" s="49" t="s">
        <v>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10E4E-3845-4577-B92C-D5F9AFCF169E}">
  <dimension ref="A1:G42"/>
  <sheetViews>
    <sheetView topLeftCell="A13" workbookViewId="0">
      <selection activeCell="G18" sqref="G18"/>
    </sheetView>
  </sheetViews>
  <sheetFormatPr defaultRowHeight="15" x14ac:dyDescent="0.25"/>
  <cols>
    <col min="1" max="1" width="13.85546875" customWidth="1"/>
    <col min="2" max="2" width="83" bestFit="1" customWidth="1"/>
    <col min="3" max="3" width="17.85546875" bestFit="1" customWidth="1"/>
    <col min="4" max="4" width="24.28515625" bestFit="1" customWidth="1"/>
    <col min="7" max="7" width="10.5703125" bestFit="1" customWidth="1"/>
  </cols>
  <sheetData>
    <row r="1" spans="1:4" x14ac:dyDescent="0.25">
      <c r="A1" t="s">
        <v>8</v>
      </c>
      <c r="B1" s="1" t="s">
        <v>9</v>
      </c>
    </row>
    <row r="2" spans="1:4" ht="30" x14ac:dyDescent="0.25">
      <c r="B2" s="25" t="s">
        <v>0</v>
      </c>
    </row>
    <row r="4" spans="1:4" x14ac:dyDescent="0.25">
      <c r="A4" t="s">
        <v>10</v>
      </c>
    </row>
    <row r="6" spans="1:4" x14ac:dyDescent="0.25">
      <c r="A6" s="2" t="s">
        <v>1</v>
      </c>
      <c r="B6" s="9" t="s">
        <v>2</v>
      </c>
      <c r="C6" s="8"/>
      <c r="D6" s="11" t="s">
        <v>7</v>
      </c>
    </row>
    <row r="7" spans="1:4" x14ac:dyDescent="0.25">
      <c r="A7" s="130">
        <v>1</v>
      </c>
      <c r="B7" s="1" t="s">
        <v>3</v>
      </c>
      <c r="C7" s="127">
        <v>1</v>
      </c>
      <c r="D7" s="129">
        <f>'Worksheet A'!L19</f>
        <v>0</v>
      </c>
    </row>
    <row r="8" spans="1:4" x14ac:dyDescent="0.25">
      <c r="A8" s="130"/>
      <c r="B8" t="s">
        <v>4</v>
      </c>
      <c r="C8" s="128"/>
      <c r="D8" s="129"/>
    </row>
    <row r="9" spans="1:4" ht="15.75" thickBot="1" x14ac:dyDescent="0.3">
      <c r="A9" s="1">
        <v>2</v>
      </c>
      <c r="B9" s="1" t="s">
        <v>5</v>
      </c>
      <c r="C9" s="5">
        <v>2</v>
      </c>
      <c r="D9" s="52">
        <f>SUM('Worksheet H - Gen'!D8,'Worksheet H - Pass'!D8,'Worksheet H - 901j'!D8,'Worksheet H - Re-sourced'!D8,'Worksheet H - Lump-sum'!D8)</f>
        <v>0</v>
      </c>
    </row>
    <row r="10" spans="1:4" x14ac:dyDescent="0.25">
      <c r="A10" s="1">
        <v>3</v>
      </c>
      <c r="B10" t="s">
        <v>6</v>
      </c>
      <c r="C10" s="4">
        <v>3</v>
      </c>
      <c r="D10" s="7">
        <f>SUM(D7:D9)</f>
        <v>0</v>
      </c>
    </row>
    <row r="11" spans="1:4" x14ac:dyDescent="0.25">
      <c r="A11" s="2" t="s">
        <v>11</v>
      </c>
      <c r="B11" s="19" t="s">
        <v>12</v>
      </c>
      <c r="C11" s="21"/>
      <c r="D11" s="10"/>
    </row>
    <row r="12" spans="1:4" x14ac:dyDescent="0.25">
      <c r="A12" s="20" t="s">
        <v>31</v>
      </c>
      <c r="B12" s="18"/>
      <c r="C12" s="10"/>
      <c r="D12" s="17" t="s">
        <v>7</v>
      </c>
    </row>
    <row r="13" spans="1:4" x14ac:dyDescent="0.25">
      <c r="A13" s="1">
        <v>4</v>
      </c>
      <c r="B13" s="13" t="s">
        <v>13</v>
      </c>
      <c r="C13">
        <v>4</v>
      </c>
      <c r="D13" s="6">
        <f>D7</f>
        <v>0</v>
      </c>
    </row>
    <row r="14" spans="1:4" x14ac:dyDescent="0.25">
      <c r="A14" s="130">
        <v>5</v>
      </c>
      <c r="B14" s="13" t="s">
        <v>14</v>
      </c>
      <c r="C14" s="131">
        <v>5</v>
      </c>
      <c r="D14" s="129">
        <f>'Worksheet D'!J25</f>
        <v>0</v>
      </c>
    </row>
    <row r="15" spans="1:4" x14ac:dyDescent="0.25">
      <c r="A15" s="130"/>
      <c r="B15" s="12" t="s">
        <v>15</v>
      </c>
      <c r="C15" s="131"/>
      <c r="D15" s="129"/>
    </row>
    <row r="16" spans="1:4" x14ac:dyDescent="0.25">
      <c r="A16" s="1">
        <v>6</v>
      </c>
      <c r="B16" s="13" t="s">
        <v>16</v>
      </c>
      <c r="C16">
        <v>6</v>
      </c>
      <c r="D16" s="6">
        <f>MIN(D13,D14)</f>
        <v>0</v>
      </c>
    </row>
    <row r="17" spans="1:7" x14ac:dyDescent="0.25">
      <c r="A17" s="130">
        <v>7</v>
      </c>
      <c r="B17" s="13" t="s">
        <v>17</v>
      </c>
      <c r="C17" s="131">
        <v>7</v>
      </c>
      <c r="D17" s="132">
        <f>IF($D$36&lt;&gt;"",D39,C33)</f>
        <v>0.55714285699999999</v>
      </c>
    </row>
    <row r="18" spans="1:7" ht="30" x14ac:dyDescent="0.25">
      <c r="A18" s="130"/>
      <c r="B18" s="15" t="s">
        <v>18</v>
      </c>
      <c r="C18" s="131"/>
      <c r="D18" s="132"/>
      <c r="G18" s="108"/>
    </row>
    <row r="19" spans="1:7" x14ac:dyDescent="0.25">
      <c r="A19" s="130">
        <v>8</v>
      </c>
      <c r="B19" s="13" t="s">
        <v>19</v>
      </c>
      <c r="C19" s="131">
        <v>8</v>
      </c>
      <c r="D19" s="129">
        <f>D16*D17</f>
        <v>0</v>
      </c>
    </row>
    <row r="20" spans="1:7" x14ac:dyDescent="0.25">
      <c r="A20" s="130"/>
      <c r="B20" s="14" t="s">
        <v>20</v>
      </c>
      <c r="C20" s="131"/>
      <c r="D20" s="133"/>
    </row>
    <row r="21" spans="1:7" x14ac:dyDescent="0.25">
      <c r="A21" s="1">
        <v>9</v>
      </c>
      <c r="B21" s="13" t="s">
        <v>21</v>
      </c>
      <c r="C21">
        <v>9</v>
      </c>
      <c r="D21" s="6">
        <f>D13-D16</f>
        <v>0</v>
      </c>
    </row>
    <row r="22" spans="1:7" x14ac:dyDescent="0.25">
      <c r="A22" s="130">
        <v>10</v>
      </c>
      <c r="B22" s="13" t="s">
        <v>22</v>
      </c>
      <c r="C22" s="131">
        <v>10</v>
      </c>
      <c r="D22" s="132">
        <f>IF($D$36&lt;&gt;"",D42,C34)</f>
        <v>0.77142857099999995</v>
      </c>
    </row>
    <row r="23" spans="1:7" ht="30" x14ac:dyDescent="0.25">
      <c r="A23" s="130"/>
      <c r="B23" s="15" t="s">
        <v>23</v>
      </c>
      <c r="C23" s="131"/>
      <c r="D23" s="132"/>
    </row>
    <row r="24" spans="1:7" x14ac:dyDescent="0.25">
      <c r="A24" s="130">
        <v>11</v>
      </c>
      <c r="B24" s="13" t="s">
        <v>24</v>
      </c>
      <c r="C24" s="131">
        <v>11</v>
      </c>
      <c r="D24" s="129">
        <f>D21*D22</f>
        <v>0</v>
      </c>
    </row>
    <row r="25" spans="1:7" x14ac:dyDescent="0.25">
      <c r="A25" s="130"/>
      <c r="B25" s="14" t="s">
        <v>25</v>
      </c>
      <c r="C25" s="131"/>
      <c r="D25" s="133"/>
    </row>
    <row r="26" spans="1:7" x14ac:dyDescent="0.25">
      <c r="A26" s="130">
        <v>12</v>
      </c>
      <c r="B26" s="13" t="s">
        <v>26</v>
      </c>
      <c r="C26" s="131">
        <v>12</v>
      </c>
      <c r="D26" s="129">
        <f>D19+D24</f>
        <v>0</v>
      </c>
    </row>
    <row r="27" spans="1:7" x14ac:dyDescent="0.25">
      <c r="A27" s="130"/>
      <c r="B27" s="14" t="s">
        <v>27</v>
      </c>
      <c r="C27" s="131"/>
      <c r="D27" s="134"/>
    </row>
    <row r="28" spans="1:7" x14ac:dyDescent="0.25">
      <c r="A28" s="1">
        <v>13</v>
      </c>
      <c r="B28" s="1" t="s">
        <v>28</v>
      </c>
      <c r="C28">
        <v>13</v>
      </c>
      <c r="D28" s="54">
        <f>SUM('Worksheet H - Gen'!D12,'Worksheet H - Pass'!D12,'Worksheet H - 901j'!D12,'Worksheet H - Re-sourced'!D12,'Worksheet H - Lump-sum'!D12)</f>
        <v>0</v>
      </c>
    </row>
    <row r="29" spans="1:7" x14ac:dyDescent="0.25">
      <c r="A29" s="130">
        <v>14</v>
      </c>
      <c r="B29" s="13" t="s">
        <v>29</v>
      </c>
      <c r="C29" s="135">
        <v>14</v>
      </c>
      <c r="D29" s="136">
        <f>D26+D28</f>
        <v>0</v>
      </c>
    </row>
    <row r="30" spans="1:7" x14ac:dyDescent="0.25">
      <c r="A30" s="130"/>
      <c r="B30" s="16" t="s">
        <v>30</v>
      </c>
      <c r="C30" s="135"/>
      <c r="D30" s="134"/>
    </row>
    <row r="31" spans="1:7" x14ac:dyDescent="0.25">
      <c r="A31" s="9" t="s">
        <v>32</v>
      </c>
      <c r="B31" s="24"/>
      <c r="C31" s="24"/>
      <c r="D31" s="8"/>
    </row>
    <row r="32" spans="1:7" x14ac:dyDescent="0.25">
      <c r="A32" s="9" t="s">
        <v>39</v>
      </c>
      <c r="B32" s="26"/>
      <c r="C32" s="3" t="s">
        <v>35</v>
      </c>
      <c r="D32" s="3" t="s">
        <v>36</v>
      </c>
    </row>
    <row r="33" spans="1:4" x14ac:dyDescent="0.25">
      <c r="A33" s="27" t="s">
        <v>33</v>
      </c>
      <c r="B33" s="28" t="s">
        <v>34</v>
      </c>
      <c r="C33" s="3">
        <v>0.55714285699999999</v>
      </c>
      <c r="D33" s="3">
        <v>0.26190476200000001</v>
      </c>
    </row>
    <row r="34" spans="1:4" ht="15.75" thickBot="1" x14ac:dyDescent="0.3">
      <c r="A34" s="31" t="s">
        <v>37</v>
      </c>
      <c r="B34" s="32" t="s">
        <v>38</v>
      </c>
      <c r="C34" s="5">
        <v>0.77142857099999995</v>
      </c>
      <c r="D34" s="5">
        <v>0.61904761900000005</v>
      </c>
    </row>
    <row r="35" spans="1:4" x14ac:dyDescent="0.25">
      <c r="A35" s="29" t="s">
        <v>40</v>
      </c>
      <c r="B35" s="30"/>
    </row>
    <row r="36" spans="1:4" x14ac:dyDescent="0.25">
      <c r="A36" s="33" t="s">
        <v>33</v>
      </c>
      <c r="B36" t="s">
        <v>49</v>
      </c>
      <c r="C36" t="s">
        <v>41</v>
      </c>
      <c r="D36" s="23"/>
    </row>
    <row r="37" spans="1:4" x14ac:dyDescent="0.25">
      <c r="A37" s="33"/>
      <c r="B37" s="35" t="s">
        <v>50</v>
      </c>
      <c r="C37" s="34"/>
      <c r="D37" s="34"/>
    </row>
    <row r="38" spans="1:4" x14ac:dyDescent="0.25">
      <c r="A38" s="33" t="s">
        <v>37</v>
      </c>
      <c r="B38" t="s">
        <v>53</v>
      </c>
      <c r="C38" t="s">
        <v>42</v>
      </c>
      <c r="D38" s="38">
        <f>D36-0.155</f>
        <v>-0.155</v>
      </c>
    </row>
    <row r="39" spans="1:4" x14ac:dyDescent="0.25">
      <c r="A39" s="33" t="s">
        <v>46</v>
      </c>
      <c r="B39" t="s">
        <v>52</v>
      </c>
      <c r="C39" t="s">
        <v>43</v>
      </c>
      <c r="D39" s="36" t="str">
        <f>IFERROR(D38/D36,"Not a Fiscal Year Taxpayer")</f>
        <v>Not a Fiscal Year Taxpayer</v>
      </c>
    </row>
    <row r="40" spans="1:4" x14ac:dyDescent="0.25">
      <c r="A40" s="33"/>
      <c r="B40" s="35" t="s">
        <v>38</v>
      </c>
      <c r="C40" s="34"/>
      <c r="D40" s="34"/>
    </row>
    <row r="41" spans="1:4" x14ac:dyDescent="0.25">
      <c r="A41" s="33" t="s">
        <v>47</v>
      </c>
      <c r="B41" t="s">
        <v>54</v>
      </c>
      <c r="C41" t="s">
        <v>44</v>
      </c>
      <c r="D41" s="39">
        <f>D36-0.08</f>
        <v>-0.08</v>
      </c>
    </row>
    <row r="42" spans="1:4" x14ac:dyDescent="0.25">
      <c r="A42" s="33" t="s">
        <v>48</v>
      </c>
      <c r="B42" t="s">
        <v>51</v>
      </c>
      <c r="C42" t="s">
        <v>45</v>
      </c>
      <c r="D42" s="36" t="str">
        <f>IFERROR(D41/D36, "Not a Fiscal Year Taxpayer")</f>
        <v>Not a Fiscal Year Taxpayer</v>
      </c>
    </row>
  </sheetData>
  <mergeCells count="24">
    <mergeCell ref="A26:A27"/>
    <mergeCell ref="C26:C27"/>
    <mergeCell ref="D26:D27"/>
    <mergeCell ref="A29:A30"/>
    <mergeCell ref="C29:C30"/>
    <mergeCell ref="D29:D30"/>
    <mergeCell ref="A22:A23"/>
    <mergeCell ref="C22:C23"/>
    <mergeCell ref="D22:D23"/>
    <mergeCell ref="A24:A25"/>
    <mergeCell ref="C24:C25"/>
    <mergeCell ref="D24:D25"/>
    <mergeCell ref="A17:A18"/>
    <mergeCell ref="C17:C18"/>
    <mergeCell ref="D17:D18"/>
    <mergeCell ref="A19:A20"/>
    <mergeCell ref="D19:D20"/>
    <mergeCell ref="C19:C20"/>
    <mergeCell ref="C7:C8"/>
    <mergeCell ref="D7:D8"/>
    <mergeCell ref="A7:A8"/>
    <mergeCell ref="A14:A15"/>
    <mergeCell ref="C14:C15"/>
    <mergeCell ref="D14:D1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AE18-EC90-483F-A1F8-6C943B4FD6A5}">
  <dimension ref="A1:M19"/>
  <sheetViews>
    <sheetView workbookViewId="0">
      <selection activeCell="G4" sqref="G4"/>
    </sheetView>
  </sheetViews>
  <sheetFormatPr defaultRowHeight="15" x14ac:dyDescent="0.25"/>
  <cols>
    <col min="1" max="1" width="12.42578125" bestFit="1" customWidth="1"/>
    <col min="2" max="2" width="43.42578125" customWidth="1"/>
    <col min="3" max="3" width="18.7109375" customWidth="1"/>
    <col min="4" max="4" width="10.7109375" customWidth="1"/>
    <col min="5" max="5" width="21.140625" customWidth="1"/>
    <col min="6" max="6" width="12.42578125" customWidth="1"/>
    <col min="7" max="7" width="18.140625" customWidth="1"/>
    <col min="8" max="8" width="16.140625" customWidth="1"/>
    <col min="9" max="9" width="18.140625" customWidth="1"/>
    <col min="10" max="10" width="25.85546875" customWidth="1"/>
    <col min="11" max="11" width="16.5703125" customWidth="1"/>
    <col min="12" max="12" width="16" customWidth="1"/>
    <col min="13" max="13" width="16.140625" customWidth="1"/>
  </cols>
  <sheetData>
    <row r="1" spans="1:13" x14ac:dyDescent="0.25">
      <c r="A1" t="s">
        <v>55</v>
      </c>
      <c r="B1" s="1" t="s">
        <v>56</v>
      </c>
    </row>
    <row r="3" spans="1:13" ht="90" x14ac:dyDescent="0.25">
      <c r="B3" t="s">
        <v>57</v>
      </c>
      <c r="C3" s="25" t="s">
        <v>58</v>
      </c>
      <c r="D3" s="25" t="s">
        <v>59</v>
      </c>
      <c r="E3" s="25" t="s">
        <v>60</v>
      </c>
      <c r="F3" s="25" t="s">
        <v>61</v>
      </c>
      <c r="G3" s="25" t="s">
        <v>70</v>
      </c>
      <c r="H3" s="25" t="s">
        <v>63</v>
      </c>
      <c r="I3" s="25" t="s">
        <v>64</v>
      </c>
      <c r="J3" s="25" t="s">
        <v>65</v>
      </c>
      <c r="K3" s="25" t="s">
        <v>66</v>
      </c>
      <c r="L3" s="25" t="s">
        <v>67</v>
      </c>
      <c r="M3" s="25" t="s">
        <v>68</v>
      </c>
    </row>
    <row r="4" spans="1:13" x14ac:dyDescent="0.25">
      <c r="A4" s="1">
        <v>1</v>
      </c>
      <c r="B4" s="36" t="str">
        <f>IF(Inputs!K7="DFIC",Inputs!B7,"N/A")</f>
        <v>N/A</v>
      </c>
      <c r="C4" s="36" t="e">
        <f>VLOOKUP(B4,Inputs!$B$7:$M$21,2,FALSE)</f>
        <v>#N/A</v>
      </c>
      <c r="D4" s="85" t="e">
        <f>VLOOKUP(B4,Inputs!$B$7:$M$21,4,FALSE)</f>
        <v>#N/A</v>
      </c>
      <c r="E4" s="79">
        <f>MAX(SUM('Worksheet B - Gen'!H5,'Worksheet B - Pass'!H5,'Worksheet B - 901j'!H5,'Worksheet B - Re-sourced'!H5,'Worksheet B - Lump-sum'!H5),SUM('Worksheet B - Gen'!L5,'Worksheet B - Pass'!L5,'Worksheet B - 901j'!L5,'Worksheet B - Re-sourced'!L5,'Worksheet B - Lump-sum'!L5))</f>
        <v>0</v>
      </c>
      <c r="F4" s="54" t="e">
        <f>VLOOKUP(B4,Inputs!$B$7:$M$21,8,FALSE)</f>
        <v>#N/A</v>
      </c>
      <c r="G4" s="72">
        <f t="shared" ref="G4:G18" si="0">IF(ISERROR(E4/F4),0,E4/F4)</f>
        <v>0</v>
      </c>
      <c r="H4" s="72">
        <f>_xlfn.IFNA(G4*VLOOKUP(B4,Inputs!$B$7:$M$21,3,FALSE),0)</f>
        <v>0</v>
      </c>
      <c r="I4" s="37">
        <f>IF(ISERROR(H4/$H$19),0,H4/$H$19)</f>
        <v>0</v>
      </c>
      <c r="J4" s="72">
        <f>I4*'Worksheet C'!$G$19</f>
        <v>0</v>
      </c>
      <c r="K4" s="72">
        <f>H4-J4</f>
        <v>0</v>
      </c>
      <c r="L4" s="72">
        <f>K4-M4</f>
        <v>0</v>
      </c>
      <c r="M4" s="72">
        <f>_xlfn.IFNA(VLOOKUP(B4,Inputs!$B$7:$M$21,12,FALSE),0)</f>
        <v>0</v>
      </c>
    </row>
    <row r="5" spans="1:13" x14ac:dyDescent="0.25">
      <c r="A5" s="1">
        <v>2</v>
      </c>
      <c r="B5" s="74" t="str">
        <f>IF(Inputs!K8="DFIC",Inputs!B8,"N/A")</f>
        <v>N/A</v>
      </c>
      <c r="C5" s="74" t="e">
        <f>VLOOKUP(B5,Inputs!$B$7:$M$21,2,FALSE)</f>
        <v>#N/A</v>
      </c>
      <c r="D5" s="85" t="e">
        <f>VLOOKUP(B5,Inputs!$B$7:$M$21,4,FALSE)</f>
        <v>#N/A</v>
      </c>
      <c r="E5" s="79">
        <f>MAX(SUM('Worksheet B - Gen'!H6,'Worksheet B - Pass'!H6,'Worksheet B - 901j'!H6,'Worksheet B - Re-sourced'!H6,'Worksheet B - Lump-sum'!H6),SUM('Worksheet B - Gen'!L6,'Worksheet B - Pass'!L6,'Worksheet B - 901j'!L6,'Worksheet B - Re-sourced'!L6,'Worksheet B - Lump-sum'!L6))</f>
        <v>0</v>
      </c>
      <c r="F5" s="74" t="e">
        <f>VLOOKUP(B5,Inputs!$B$7:$M$21,8,FALSE)</f>
        <v>#N/A</v>
      </c>
      <c r="G5" s="72">
        <f t="shared" si="0"/>
        <v>0</v>
      </c>
      <c r="H5" s="72">
        <f>_xlfn.IFNA(G5*VLOOKUP(B5,Inputs!$B$7:$M$21,3,FALSE),0)</f>
        <v>0</v>
      </c>
      <c r="I5" s="37">
        <f t="shared" ref="I5:I18" si="1">IF(ISERROR(H5/$H$19),0,H5/$H$19)</f>
        <v>0</v>
      </c>
      <c r="J5" s="72">
        <f>I5*'Worksheet C'!$G$19</f>
        <v>0</v>
      </c>
      <c r="K5" s="72">
        <f t="shared" ref="K5:K18" si="2">H5-J5</f>
        <v>0</v>
      </c>
      <c r="L5" s="72">
        <f t="shared" ref="L5:L18" si="3">K5-M5</f>
        <v>0</v>
      </c>
      <c r="M5" s="72">
        <f>_xlfn.IFNA(VLOOKUP(B5,Inputs!$B$7:$M$21,12,FALSE),0)</f>
        <v>0</v>
      </c>
    </row>
    <row r="6" spans="1:13" x14ac:dyDescent="0.25">
      <c r="A6" s="1">
        <v>3</v>
      </c>
      <c r="B6" s="74" t="str">
        <f>IF(Inputs!K9="DFIC",Inputs!B9,"N/A")</f>
        <v>N/A</v>
      </c>
      <c r="C6" s="74" t="e">
        <f>VLOOKUP(B6,Inputs!$B$7:$M$21,2,FALSE)</f>
        <v>#N/A</v>
      </c>
      <c r="D6" s="85" t="e">
        <f>VLOOKUP(B6,Inputs!$B$7:$M$21,4,FALSE)</f>
        <v>#N/A</v>
      </c>
      <c r="E6" s="79">
        <f>MAX(SUM('Worksheet B - Gen'!H7,'Worksheet B - Pass'!H7,'Worksheet B - 901j'!H7,'Worksheet B - Re-sourced'!H7,'Worksheet B - Lump-sum'!H7),SUM('Worksheet B - Gen'!L7,'Worksheet B - Pass'!L7,'Worksheet B - 901j'!L7,'Worksheet B - Re-sourced'!L7,'Worksheet B - Lump-sum'!L7))</f>
        <v>0</v>
      </c>
      <c r="F6" s="74" t="e">
        <f>VLOOKUP(B6,Inputs!$B$7:$M$21,8,FALSE)</f>
        <v>#N/A</v>
      </c>
      <c r="G6" s="72">
        <f t="shared" si="0"/>
        <v>0</v>
      </c>
      <c r="H6" s="72">
        <f>_xlfn.IFNA(G6*VLOOKUP(B6,Inputs!$B$7:$M$21,3,FALSE),0)</f>
        <v>0</v>
      </c>
      <c r="I6" s="37">
        <f t="shared" si="1"/>
        <v>0</v>
      </c>
      <c r="J6" s="72">
        <f>I6*'Worksheet C'!$G$19</f>
        <v>0</v>
      </c>
      <c r="K6" s="72">
        <f t="shared" si="2"/>
        <v>0</v>
      </c>
      <c r="L6" s="72">
        <f t="shared" si="3"/>
        <v>0</v>
      </c>
      <c r="M6" s="72">
        <f>_xlfn.IFNA(VLOOKUP(B6,Inputs!$B$7:$M$21,12,FALSE),0)</f>
        <v>0</v>
      </c>
    </row>
    <row r="7" spans="1:13" x14ac:dyDescent="0.25">
      <c r="A7" s="1">
        <v>4</v>
      </c>
      <c r="B7" s="74" t="str">
        <f>IF(Inputs!K10="DFIC",Inputs!B10,"N/A")</f>
        <v>N/A</v>
      </c>
      <c r="C7" s="74" t="e">
        <f>VLOOKUP(B7,Inputs!$B$7:$M$21,2,FALSE)</f>
        <v>#N/A</v>
      </c>
      <c r="D7" s="85" t="e">
        <f>VLOOKUP(B7,Inputs!$B$7:$M$21,4,FALSE)</f>
        <v>#N/A</v>
      </c>
      <c r="E7" s="79">
        <f>MAX(SUM('Worksheet B - Gen'!H8,'Worksheet B - Pass'!H8,'Worksheet B - 901j'!H8,'Worksheet B - Re-sourced'!H8,'Worksheet B - Lump-sum'!H8),SUM('Worksheet B - Gen'!L8,'Worksheet B - Pass'!L8,'Worksheet B - 901j'!L8,'Worksheet B - Re-sourced'!L8,'Worksheet B - Lump-sum'!L8))</f>
        <v>0</v>
      </c>
      <c r="F7" s="74" t="e">
        <f>VLOOKUP(B7,Inputs!$B$7:$M$21,8,FALSE)</f>
        <v>#N/A</v>
      </c>
      <c r="G7" s="72">
        <f t="shared" si="0"/>
        <v>0</v>
      </c>
      <c r="H7" s="72">
        <f>_xlfn.IFNA(G7*VLOOKUP(B7,Inputs!$B$7:$M$21,3,FALSE),0)</f>
        <v>0</v>
      </c>
      <c r="I7" s="37">
        <f t="shared" si="1"/>
        <v>0</v>
      </c>
      <c r="J7" s="72">
        <f>I7*'Worksheet C'!$G$19</f>
        <v>0</v>
      </c>
      <c r="K7" s="72">
        <f t="shared" si="2"/>
        <v>0</v>
      </c>
      <c r="L7" s="72">
        <f t="shared" si="3"/>
        <v>0</v>
      </c>
      <c r="M7" s="72">
        <f>_xlfn.IFNA(VLOOKUP(B7,Inputs!$B$7:$M$21,12,FALSE),0)</f>
        <v>0</v>
      </c>
    </row>
    <row r="8" spans="1:13" x14ac:dyDescent="0.25">
      <c r="A8" s="1">
        <v>5</v>
      </c>
      <c r="B8" s="74" t="str">
        <f>IF(Inputs!K11="DFIC",Inputs!B11,"N/A")</f>
        <v>N/A</v>
      </c>
      <c r="C8" s="74" t="e">
        <f>VLOOKUP(B8,Inputs!$B$7:$M$21,2,FALSE)</f>
        <v>#N/A</v>
      </c>
      <c r="D8" s="85" t="e">
        <f>VLOOKUP(B8,Inputs!$B$7:$M$21,4,FALSE)</f>
        <v>#N/A</v>
      </c>
      <c r="E8" s="79">
        <f>MAX(SUM('Worksheet B - Gen'!H9,'Worksheet B - Pass'!H9,'Worksheet B - 901j'!H9,'Worksheet B - Re-sourced'!H9,'Worksheet B - Lump-sum'!H9),SUM('Worksheet B - Gen'!L9,'Worksheet B - Pass'!L9,'Worksheet B - 901j'!L9,'Worksheet B - Re-sourced'!L9,'Worksheet B - Lump-sum'!L9))</f>
        <v>0</v>
      </c>
      <c r="F8" s="74" t="e">
        <f>VLOOKUP(B8,Inputs!$B$7:$M$21,8,FALSE)</f>
        <v>#N/A</v>
      </c>
      <c r="G8" s="72">
        <f t="shared" si="0"/>
        <v>0</v>
      </c>
      <c r="H8" s="72">
        <f>_xlfn.IFNA(G8*VLOOKUP(B8,Inputs!$B$7:$M$21,3,FALSE),0)</f>
        <v>0</v>
      </c>
      <c r="I8" s="37">
        <f t="shared" si="1"/>
        <v>0</v>
      </c>
      <c r="J8" s="72">
        <f>I8*'Worksheet C'!$G$19</f>
        <v>0</v>
      </c>
      <c r="K8" s="72">
        <f t="shared" si="2"/>
        <v>0</v>
      </c>
      <c r="L8" s="72">
        <f t="shared" si="3"/>
        <v>0</v>
      </c>
      <c r="M8" s="72">
        <f>_xlfn.IFNA(VLOOKUP(B8,Inputs!$B$7:$M$21,12,FALSE),0)</f>
        <v>0</v>
      </c>
    </row>
    <row r="9" spans="1:13" x14ac:dyDescent="0.25">
      <c r="A9" s="1">
        <v>6</v>
      </c>
      <c r="B9" s="74" t="str">
        <f>IF(Inputs!K12="DFIC",Inputs!B12,"N/A")</f>
        <v>N/A</v>
      </c>
      <c r="C9" s="74" t="e">
        <f>VLOOKUP(B9,Inputs!$B$7:$M$21,2,FALSE)</f>
        <v>#N/A</v>
      </c>
      <c r="D9" s="85" t="e">
        <f>VLOOKUP(B9,Inputs!$B$7:$M$21,4,FALSE)</f>
        <v>#N/A</v>
      </c>
      <c r="E9" s="79">
        <f>MAX(SUM('Worksheet B - Gen'!H10,'Worksheet B - Pass'!H10,'Worksheet B - 901j'!H10,'Worksheet B - Re-sourced'!H10,'Worksheet B - Lump-sum'!H10),SUM('Worksheet B - Gen'!L10,'Worksheet B - Pass'!L10,'Worksheet B - 901j'!L10,'Worksheet B - Re-sourced'!L10,'Worksheet B - Lump-sum'!L10))</f>
        <v>0</v>
      </c>
      <c r="F9" s="74" t="e">
        <f>VLOOKUP(B9,Inputs!$B$7:$M$21,8,FALSE)</f>
        <v>#N/A</v>
      </c>
      <c r="G9" s="72">
        <f t="shared" si="0"/>
        <v>0</v>
      </c>
      <c r="H9" s="72">
        <f>_xlfn.IFNA(G9*VLOOKUP(B9,Inputs!$B$7:$M$21,3,FALSE),0)</f>
        <v>0</v>
      </c>
      <c r="I9" s="37">
        <f t="shared" si="1"/>
        <v>0</v>
      </c>
      <c r="J9" s="72">
        <f>I9*'Worksheet C'!$G$19</f>
        <v>0</v>
      </c>
      <c r="K9" s="72">
        <f t="shared" si="2"/>
        <v>0</v>
      </c>
      <c r="L9" s="72">
        <f t="shared" si="3"/>
        <v>0</v>
      </c>
      <c r="M9" s="72">
        <f>_xlfn.IFNA(VLOOKUP(B9,Inputs!$B$7:$M$21,12,FALSE),0)</f>
        <v>0</v>
      </c>
    </row>
    <row r="10" spans="1:13" x14ac:dyDescent="0.25">
      <c r="A10" s="1">
        <v>7</v>
      </c>
      <c r="B10" s="74" t="str">
        <f>IF(Inputs!K13="DFIC",Inputs!B13,"N/A")</f>
        <v>N/A</v>
      </c>
      <c r="C10" s="74" t="e">
        <f>VLOOKUP(B10,Inputs!$B$7:$M$21,2,FALSE)</f>
        <v>#N/A</v>
      </c>
      <c r="D10" s="85" t="e">
        <f>VLOOKUP(B10,Inputs!$B$7:$M$21,4,FALSE)</f>
        <v>#N/A</v>
      </c>
      <c r="E10" s="79">
        <f>MAX(SUM('Worksheet B - Gen'!H11,'Worksheet B - Pass'!H11,'Worksheet B - 901j'!H11,'Worksheet B - Re-sourced'!H11,'Worksheet B - Lump-sum'!H11),SUM('Worksheet B - Gen'!L11,'Worksheet B - Pass'!L11,'Worksheet B - 901j'!L11,'Worksheet B - Re-sourced'!L11,'Worksheet B - Lump-sum'!L11))</f>
        <v>0</v>
      </c>
      <c r="F10" s="74" t="e">
        <f>VLOOKUP(B10,Inputs!$B$7:$M$21,8,FALSE)</f>
        <v>#N/A</v>
      </c>
      <c r="G10" s="72">
        <f t="shared" si="0"/>
        <v>0</v>
      </c>
      <c r="H10" s="72">
        <f>_xlfn.IFNA(G10*VLOOKUP(B10,Inputs!$B$7:$M$21,3,FALSE),0)</f>
        <v>0</v>
      </c>
      <c r="I10" s="37">
        <f t="shared" si="1"/>
        <v>0</v>
      </c>
      <c r="J10" s="72">
        <f>I10*'Worksheet C'!$G$19</f>
        <v>0</v>
      </c>
      <c r="K10" s="72">
        <f t="shared" si="2"/>
        <v>0</v>
      </c>
      <c r="L10" s="72">
        <f t="shared" si="3"/>
        <v>0</v>
      </c>
      <c r="M10" s="72">
        <f>_xlfn.IFNA(VLOOKUP(B10,Inputs!$B$7:$M$21,12,FALSE),0)</f>
        <v>0</v>
      </c>
    </row>
    <row r="11" spans="1:13" x14ac:dyDescent="0.25">
      <c r="A11" s="1">
        <v>8</v>
      </c>
      <c r="B11" s="74" t="str">
        <f>IF(Inputs!K14="DFIC",Inputs!B14,"N/A")</f>
        <v>N/A</v>
      </c>
      <c r="C11" s="74" t="e">
        <f>VLOOKUP(B11,Inputs!$B$7:$M$21,2,FALSE)</f>
        <v>#N/A</v>
      </c>
      <c r="D11" s="85" t="e">
        <f>VLOOKUP(B11,Inputs!$B$7:$M$21,4,FALSE)</f>
        <v>#N/A</v>
      </c>
      <c r="E11" s="79">
        <f>MAX(SUM('Worksheet B - Gen'!H12,'Worksheet B - Pass'!H12,'Worksheet B - 901j'!H12,'Worksheet B - Re-sourced'!H12,'Worksheet B - Lump-sum'!H12),SUM('Worksheet B - Gen'!L12,'Worksheet B - Pass'!L12,'Worksheet B - 901j'!L12,'Worksheet B - Re-sourced'!L12,'Worksheet B - Lump-sum'!L12))</f>
        <v>0</v>
      </c>
      <c r="F11" s="74" t="e">
        <f>VLOOKUP(B11,Inputs!$B$7:$M$21,8,FALSE)</f>
        <v>#N/A</v>
      </c>
      <c r="G11" s="72">
        <f t="shared" si="0"/>
        <v>0</v>
      </c>
      <c r="H11" s="72">
        <f>_xlfn.IFNA(G11*VLOOKUP(B11,Inputs!$B$7:$M$21,3,FALSE),0)</f>
        <v>0</v>
      </c>
      <c r="I11" s="37">
        <f t="shared" si="1"/>
        <v>0</v>
      </c>
      <c r="J11" s="72">
        <f>I11*'Worksheet C'!$G$19</f>
        <v>0</v>
      </c>
      <c r="K11" s="72">
        <f t="shared" si="2"/>
        <v>0</v>
      </c>
      <c r="L11" s="72">
        <f t="shared" si="3"/>
        <v>0</v>
      </c>
      <c r="M11" s="72">
        <f>_xlfn.IFNA(VLOOKUP(B11,Inputs!$B$7:$M$21,12,FALSE),0)</f>
        <v>0</v>
      </c>
    </row>
    <row r="12" spans="1:13" x14ac:dyDescent="0.25">
      <c r="A12" s="1">
        <v>9</v>
      </c>
      <c r="B12" s="74" t="str">
        <f>IF(Inputs!K15="DFIC",Inputs!B15,"N/A")</f>
        <v>N/A</v>
      </c>
      <c r="C12" s="74" t="e">
        <f>VLOOKUP(B12,Inputs!$B$7:$M$21,2,FALSE)</f>
        <v>#N/A</v>
      </c>
      <c r="D12" s="85" t="e">
        <f>VLOOKUP(B12,Inputs!$B$7:$M$21,4,FALSE)</f>
        <v>#N/A</v>
      </c>
      <c r="E12" s="79">
        <f>MAX(SUM('Worksheet B - Gen'!H13,'Worksheet B - Pass'!H13,'Worksheet B - 901j'!H13,'Worksheet B - Re-sourced'!H13,'Worksheet B - Lump-sum'!H13),SUM('Worksheet B - Gen'!L13,'Worksheet B - Pass'!L13,'Worksheet B - 901j'!L13,'Worksheet B - Re-sourced'!L13,'Worksheet B - Lump-sum'!L13))</f>
        <v>0</v>
      </c>
      <c r="F12" s="74" t="e">
        <f>VLOOKUP(B12,Inputs!$B$7:$M$21,8,FALSE)</f>
        <v>#N/A</v>
      </c>
      <c r="G12" s="72">
        <f t="shared" si="0"/>
        <v>0</v>
      </c>
      <c r="H12" s="72">
        <f>_xlfn.IFNA(G12*VLOOKUP(B12,Inputs!$B$7:$M$21,3,FALSE),0)</f>
        <v>0</v>
      </c>
      <c r="I12" s="37">
        <f t="shared" si="1"/>
        <v>0</v>
      </c>
      <c r="J12" s="72">
        <f>I12*'Worksheet C'!$G$19</f>
        <v>0</v>
      </c>
      <c r="K12" s="72">
        <f t="shared" si="2"/>
        <v>0</v>
      </c>
      <c r="L12" s="72">
        <f t="shared" si="3"/>
        <v>0</v>
      </c>
      <c r="M12" s="72">
        <f>_xlfn.IFNA(VLOOKUP(B12,Inputs!$B$7:$M$21,12,FALSE),0)</f>
        <v>0</v>
      </c>
    </row>
    <row r="13" spans="1:13" x14ac:dyDescent="0.25">
      <c r="A13" s="1">
        <v>10</v>
      </c>
      <c r="B13" s="74" t="str">
        <f>IF(Inputs!K16="DFIC",Inputs!B16,"N/A")</f>
        <v>N/A</v>
      </c>
      <c r="C13" s="74" t="e">
        <f>VLOOKUP(B13,Inputs!$B$7:$M$21,2,FALSE)</f>
        <v>#N/A</v>
      </c>
      <c r="D13" s="85" t="e">
        <f>VLOOKUP(B13,Inputs!$B$7:$M$21,4,FALSE)</f>
        <v>#N/A</v>
      </c>
      <c r="E13" s="79">
        <f>MAX(SUM('Worksheet B - Gen'!H14,'Worksheet B - Pass'!H14,'Worksheet B - 901j'!H14,'Worksheet B - Re-sourced'!H14,'Worksheet B - Lump-sum'!H14),SUM('Worksheet B - Gen'!L14,'Worksheet B - Pass'!L14,'Worksheet B - 901j'!L14,'Worksheet B - Re-sourced'!L14,'Worksheet B - Lump-sum'!L14))</f>
        <v>0</v>
      </c>
      <c r="F13" s="74" t="e">
        <f>VLOOKUP(B13,Inputs!$B$7:$M$21,8,FALSE)</f>
        <v>#N/A</v>
      </c>
      <c r="G13" s="72">
        <f t="shared" si="0"/>
        <v>0</v>
      </c>
      <c r="H13" s="72">
        <f>_xlfn.IFNA(G13*VLOOKUP(B13,Inputs!$B$7:$M$21,3,FALSE),0)</f>
        <v>0</v>
      </c>
      <c r="I13" s="37">
        <f t="shared" si="1"/>
        <v>0</v>
      </c>
      <c r="J13" s="72">
        <f>I13*'Worksheet C'!$G$19</f>
        <v>0</v>
      </c>
      <c r="K13" s="72">
        <f t="shared" si="2"/>
        <v>0</v>
      </c>
      <c r="L13" s="72">
        <f t="shared" si="3"/>
        <v>0</v>
      </c>
      <c r="M13" s="72">
        <f>_xlfn.IFNA(VLOOKUP(B13,Inputs!$B$7:$M$21,12,FALSE),0)</f>
        <v>0</v>
      </c>
    </row>
    <row r="14" spans="1:13" x14ac:dyDescent="0.25">
      <c r="A14" s="1">
        <v>11</v>
      </c>
      <c r="B14" s="74" t="str">
        <f>IF(Inputs!K17="DFIC",Inputs!B17,"N/A")</f>
        <v>N/A</v>
      </c>
      <c r="C14" s="74" t="e">
        <f>VLOOKUP(B14,Inputs!$B$7:$M$21,2,FALSE)</f>
        <v>#N/A</v>
      </c>
      <c r="D14" s="85" t="e">
        <f>VLOOKUP(B14,Inputs!$B$7:$M$21,4,FALSE)</f>
        <v>#N/A</v>
      </c>
      <c r="E14" s="79">
        <f>MAX(SUM('Worksheet B - Gen'!H15,'Worksheet B - Pass'!H15,'Worksheet B - 901j'!H15,'Worksheet B - Re-sourced'!H15,'Worksheet B - Lump-sum'!H15),SUM('Worksheet B - Gen'!L15,'Worksheet B - Pass'!L15,'Worksheet B - 901j'!L15,'Worksheet B - Re-sourced'!L15,'Worksheet B - Lump-sum'!L15))</f>
        <v>0</v>
      </c>
      <c r="F14" s="74" t="e">
        <f>VLOOKUP(B14,Inputs!$B$7:$M$21,8,FALSE)</f>
        <v>#N/A</v>
      </c>
      <c r="G14" s="72">
        <f t="shared" si="0"/>
        <v>0</v>
      </c>
      <c r="H14" s="72">
        <f>_xlfn.IFNA(G14*VLOOKUP(B14,Inputs!$B$7:$M$21,3,FALSE),0)</f>
        <v>0</v>
      </c>
      <c r="I14" s="37">
        <f t="shared" si="1"/>
        <v>0</v>
      </c>
      <c r="J14" s="72">
        <f>I14*'Worksheet C'!$G$19</f>
        <v>0</v>
      </c>
      <c r="K14" s="72">
        <f t="shared" si="2"/>
        <v>0</v>
      </c>
      <c r="L14" s="72">
        <f t="shared" si="3"/>
        <v>0</v>
      </c>
      <c r="M14" s="72">
        <f>_xlfn.IFNA(VLOOKUP(B14,Inputs!$B$7:$M$21,12,FALSE),0)</f>
        <v>0</v>
      </c>
    </row>
    <row r="15" spans="1:13" x14ac:dyDescent="0.25">
      <c r="A15" s="1">
        <v>12</v>
      </c>
      <c r="B15" s="74" t="str">
        <f>IF(Inputs!K18="DFIC",Inputs!B18,"N/A")</f>
        <v>N/A</v>
      </c>
      <c r="C15" s="74" t="e">
        <f>VLOOKUP(B15,Inputs!$B$7:$M$21,2,FALSE)</f>
        <v>#N/A</v>
      </c>
      <c r="D15" s="85" t="e">
        <f>VLOOKUP(B15,Inputs!$B$7:$M$21,4,FALSE)</f>
        <v>#N/A</v>
      </c>
      <c r="E15" s="79">
        <f>MAX(SUM('Worksheet B - Gen'!H16,'Worksheet B - Pass'!H16,'Worksheet B - 901j'!H16,'Worksheet B - Re-sourced'!H16,'Worksheet B - Lump-sum'!H16),SUM('Worksheet B - Gen'!L16,'Worksheet B - Pass'!L16,'Worksheet B - 901j'!L16,'Worksheet B - Re-sourced'!L16,'Worksheet B - Lump-sum'!L16))</f>
        <v>0</v>
      </c>
      <c r="F15" s="74" t="e">
        <f>VLOOKUP(B15,Inputs!$B$7:$M$21,8,FALSE)</f>
        <v>#N/A</v>
      </c>
      <c r="G15" s="72">
        <f t="shared" si="0"/>
        <v>0</v>
      </c>
      <c r="H15" s="72">
        <f>_xlfn.IFNA(G15*VLOOKUP(B15,Inputs!$B$7:$M$21,3,FALSE),0)</f>
        <v>0</v>
      </c>
      <c r="I15" s="37">
        <f t="shared" si="1"/>
        <v>0</v>
      </c>
      <c r="J15" s="72">
        <f>I15*'Worksheet C'!$G$19</f>
        <v>0</v>
      </c>
      <c r="K15" s="72">
        <f t="shared" si="2"/>
        <v>0</v>
      </c>
      <c r="L15" s="72">
        <f t="shared" si="3"/>
        <v>0</v>
      </c>
      <c r="M15" s="72">
        <f>_xlfn.IFNA(VLOOKUP(B15,Inputs!$B$7:$M$21,12,FALSE),0)</f>
        <v>0</v>
      </c>
    </row>
    <row r="16" spans="1:13" x14ac:dyDescent="0.25">
      <c r="A16" s="1">
        <v>13</v>
      </c>
      <c r="B16" s="74" t="str">
        <f>IF(Inputs!K19="DFIC",Inputs!B19,"N/A")</f>
        <v>N/A</v>
      </c>
      <c r="C16" s="74" t="e">
        <f>VLOOKUP(B16,Inputs!$B$7:$M$21,2,FALSE)</f>
        <v>#N/A</v>
      </c>
      <c r="D16" s="85" t="e">
        <f>VLOOKUP(B16,Inputs!$B$7:$M$21,4,FALSE)</f>
        <v>#N/A</v>
      </c>
      <c r="E16" s="79">
        <f>MAX(SUM('Worksheet B - Gen'!H17,'Worksheet B - Pass'!H17,'Worksheet B - 901j'!H17,'Worksheet B - Re-sourced'!H17,'Worksheet B - Lump-sum'!H17),SUM('Worksheet B - Gen'!L17,'Worksheet B - Pass'!L17,'Worksheet B - 901j'!L17,'Worksheet B - Re-sourced'!L17,'Worksheet B - Lump-sum'!L17))</f>
        <v>0</v>
      </c>
      <c r="F16" s="74" t="e">
        <f>VLOOKUP(B16,Inputs!$B$7:$M$21,8,FALSE)</f>
        <v>#N/A</v>
      </c>
      <c r="G16" s="72">
        <f t="shared" si="0"/>
        <v>0</v>
      </c>
      <c r="H16" s="72">
        <f>_xlfn.IFNA(G16*VLOOKUP(B16,Inputs!$B$7:$M$21,3,FALSE),0)</f>
        <v>0</v>
      </c>
      <c r="I16" s="37">
        <f t="shared" si="1"/>
        <v>0</v>
      </c>
      <c r="J16" s="72">
        <f>I16*'Worksheet C'!$G$19</f>
        <v>0</v>
      </c>
      <c r="K16" s="72">
        <f t="shared" si="2"/>
        <v>0</v>
      </c>
      <c r="L16" s="72">
        <f t="shared" si="3"/>
        <v>0</v>
      </c>
      <c r="M16" s="72">
        <f>_xlfn.IFNA(VLOOKUP(B16,Inputs!$B$7:$M$21,12,FALSE),0)</f>
        <v>0</v>
      </c>
    </row>
    <row r="17" spans="1:13" x14ac:dyDescent="0.25">
      <c r="A17" s="1">
        <v>14</v>
      </c>
      <c r="B17" s="74" t="str">
        <f>IF(Inputs!K20="DFIC",Inputs!B20,"N/A")</f>
        <v>N/A</v>
      </c>
      <c r="C17" s="74" t="e">
        <f>VLOOKUP(B17,Inputs!$B$7:$M$21,2,FALSE)</f>
        <v>#N/A</v>
      </c>
      <c r="D17" s="85" t="e">
        <f>VLOOKUP(B17,Inputs!$B$7:$M$21,4,FALSE)</f>
        <v>#N/A</v>
      </c>
      <c r="E17" s="79">
        <f>MAX(SUM('Worksheet B - Gen'!H18,'Worksheet B - Pass'!H18,'Worksheet B - 901j'!H18,'Worksheet B - Re-sourced'!H18,'Worksheet B - Lump-sum'!H18),SUM('Worksheet B - Gen'!L18,'Worksheet B - Pass'!L18,'Worksheet B - 901j'!L18,'Worksheet B - Re-sourced'!L18,'Worksheet B - Lump-sum'!L18))</f>
        <v>0</v>
      </c>
      <c r="F17" s="74" t="e">
        <f>VLOOKUP(B17,Inputs!$B$7:$M$21,8,FALSE)</f>
        <v>#N/A</v>
      </c>
      <c r="G17" s="72">
        <f t="shared" si="0"/>
        <v>0</v>
      </c>
      <c r="H17" s="72">
        <f>_xlfn.IFNA(G17*VLOOKUP(B17,Inputs!$B$7:$M$21,3,FALSE),0)</f>
        <v>0</v>
      </c>
      <c r="I17" s="37">
        <f t="shared" si="1"/>
        <v>0</v>
      </c>
      <c r="J17" s="72">
        <f>I17*'Worksheet C'!$G$19</f>
        <v>0</v>
      </c>
      <c r="K17" s="72">
        <f t="shared" si="2"/>
        <v>0</v>
      </c>
      <c r="L17" s="72">
        <f t="shared" si="3"/>
        <v>0</v>
      </c>
      <c r="M17" s="72">
        <f>_xlfn.IFNA(VLOOKUP(B17,Inputs!$B$7:$M$21,12,FALSE),0)</f>
        <v>0</v>
      </c>
    </row>
    <row r="18" spans="1:13" ht="15.75" thickBot="1" x14ac:dyDescent="0.3">
      <c r="A18" s="43">
        <v>15</v>
      </c>
      <c r="B18" s="42" t="str">
        <f>IF(Inputs!K21="DFIC",Inputs!B21,"N/A")</f>
        <v>N/A</v>
      </c>
      <c r="C18" s="74" t="e">
        <f>VLOOKUP(B18,Inputs!$B$7:$M$21,2,FALSE)</f>
        <v>#N/A</v>
      </c>
      <c r="D18" s="85" t="e">
        <f>VLOOKUP(B18,Inputs!$B$7:$M$21,4,FALSE)</f>
        <v>#N/A</v>
      </c>
      <c r="E18" s="79">
        <f>MAX(SUM('Worksheet B - Gen'!H19,'Worksheet B - Pass'!H19,'Worksheet B - 901j'!H19,'Worksheet B - Re-sourced'!H19,'Worksheet B - Lump-sum'!H19),SUM('Worksheet B - Gen'!L19,'Worksheet B - Pass'!L19,'Worksheet B - 901j'!L19,'Worksheet B - Re-sourced'!L19,'Worksheet B - Lump-sum'!L19))</f>
        <v>0</v>
      </c>
      <c r="F18" s="74" t="e">
        <f>VLOOKUP(B18,Inputs!$B$7:$M$21,8,FALSE)</f>
        <v>#N/A</v>
      </c>
      <c r="G18" s="72">
        <f t="shared" si="0"/>
        <v>0</v>
      </c>
      <c r="H18" s="87">
        <f>_xlfn.IFNA(G18*VLOOKUP(B18,Inputs!$B$7:$M$21,3,FALSE),0)</f>
        <v>0</v>
      </c>
      <c r="I18" s="37">
        <f t="shared" si="1"/>
        <v>0</v>
      </c>
      <c r="J18" s="87">
        <f>I18*'Worksheet C'!$G$19</f>
        <v>0</v>
      </c>
      <c r="K18" s="87">
        <f t="shared" si="2"/>
        <v>0</v>
      </c>
      <c r="L18" s="87">
        <f t="shared" si="3"/>
        <v>0</v>
      </c>
      <c r="M18" s="87">
        <f>_xlfn.IFNA(VLOOKUP(B18,Inputs!$B$7:$M$21,12,FALSE),0)</f>
        <v>0</v>
      </c>
    </row>
    <row r="19" spans="1:13" x14ac:dyDescent="0.25">
      <c r="A19" s="1">
        <v>16</v>
      </c>
      <c r="B19" s="1" t="s">
        <v>62</v>
      </c>
      <c r="C19" s="34"/>
      <c r="D19" s="34"/>
      <c r="E19" s="34"/>
      <c r="F19" s="34"/>
      <c r="G19" s="34"/>
      <c r="H19" s="75">
        <f>SUM(H4:H18)</f>
        <v>0</v>
      </c>
      <c r="I19" s="34"/>
      <c r="J19" s="75">
        <f>SUM(J4:J18)</f>
        <v>0</v>
      </c>
      <c r="K19" s="75">
        <f>SUM(K4:K18)</f>
        <v>0</v>
      </c>
      <c r="L19" s="75">
        <f>SUM(L4:L18)</f>
        <v>0</v>
      </c>
      <c r="M19" s="75">
        <f>SUM(M4:M18)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2C29-17A3-4D11-829C-5942B56ACD5A}">
  <dimension ref="A1:G19"/>
  <sheetViews>
    <sheetView workbookViewId="0">
      <selection activeCell="D4" sqref="D4"/>
    </sheetView>
  </sheetViews>
  <sheetFormatPr defaultRowHeight="15" x14ac:dyDescent="0.25"/>
  <cols>
    <col min="1" max="1" width="12.28515625" bestFit="1" customWidth="1"/>
    <col min="2" max="2" width="38.28515625" customWidth="1"/>
    <col min="3" max="3" width="16.85546875" customWidth="1"/>
    <col min="4" max="5" width="20.5703125" customWidth="1"/>
    <col min="6" max="6" width="21.28515625" customWidth="1"/>
    <col min="7" max="7" width="16.42578125" customWidth="1"/>
  </cols>
  <sheetData>
    <row r="1" spans="1:7" x14ac:dyDescent="0.25">
      <c r="A1" t="s">
        <v>83</v>
      </c>
      <c r="B1" s="1" t="s">
        <v>84</v>
      </c>
    </row>
    <row r="3" spans="1:7" ht="75" x14ac:dyDescent="0.25">
      <c r="B3" t="s">
        <v>85</v>
      </c>
      <c r="C3" s="25" t="s">
        <v>86</v>
      </c>
      <c r="D3" s="25" t="s">
        <v>87</v>
      </c>
      <c r="E3" s="25" t="s">
        <v>88</v>
      </c>
      <c r="F3" s="25" t="s">
        <v>955</v>
      </c>
      <c r="G3" s="25" t="s">
        <v>89</v>
      </c>
    </row>
    <row r="4" spans="1:7" x14ac:dyDescent="0.25">
      <c r="A4" s="1">
        <v>1</v>
      </c>
      <c r="B4" s="74" t="str">
        <f>IF(Inputs!K7="E&amp;P Deficit",Inputs!B7,"N/A")</f>
        <v>N/A</v>
      </c>
      <c r="C4" s="54" t="e">
        <f>VLOOKUP(B4,Inputs!$B$7:$C$21,2,FALSE)</f>
        <v>#N/A</v>
      </c>
      <c r="D4" s="79" t="e">
        <f>VLOOKUP(B4,Inputs!$B$7:$M$21,11,FALSE)</f>
        <v>#N/A</v>
      </c>
      <c r="E4" s="54" t="e">
        <f>VLOOKUP(B4,Inputs!$B$7:$K$21,8,FALSE)</f>
        <v>#N/A</v>
      </c>
      <c r="F4" s="72">
        <f t="shared" ref="F4:F18" si="0">IF(ISERROR(D4/E4),0,D4/E4)</f>
        <v>0</v>
      </c>
      <c r="G4" s="72">
        <f>_xlfn.IFNA(F4*VLOOKUP(B4,Inputs!$B$7:$K$21,3,FALSE),0)</f>
        <v>0</v>
      </c>
    </row>
    <row r="5" spans="1:7" x14ac:dyDescent="0.25">
      <c r="A5" s="1">
        <v>2</v>
      </c>
      <c r="B5" s="74" t="str">
        <f>IF(Inputs!K8="E&amp;P Deficit",Inputs!B8,"N/A")</f>
        <v>N/A</v>
      </c>
      <c r="C5" s="74" t="e">
        <f>VLOOKUP(B5,Inputs!$B$7:$C$21,2,FALSE)</f>
        <v>#N/A</v>
      </c>
      <c r="D5" s="79" t="e">
        <f>VLOOKUP(B5,Inputs!$B$7:$M$21,11,FALSE)</f>
        <v>#N/A</v>
      </c>
      <c r="E5" s="74" t="e">
        <f>VLOOKUP(B5,Inputs!$B$7:$K$21,8,FALSE)</f>
        <v>#N/A</v>
      </c>
      <c r="F5" s="72">
        <f t="shared" si="0"/>
        <v>0</v>
      </c>
      <c r="G5" s="72">
        <f>_xlfn.IFNA(F5*VLOOKUP(B5,Inputs!$B$7:$K$21,3,FALSE),0)</f>
        <v>0</v>
      </c>
    </row>
    <row r="6" spans="1:7" x14ac:dyDescent="0.25">
      <c r="A6" s="1">
        <v>3</v>
      </c>
      <c r="B6" s="74" t="str">
        <f>IF(Inputs!K9="E&amp;P Deficit",Inputs!B9,"N/A")</f>
        <v>N/A</v>
      </c>
      <c r="C6" s="74" t="e">
        <f>VLOOKUP(B6,Inputs!$B$7:$C$21,2,FALSE)</f>
        <v>#N/A</v>
      </c>
      <c r="D6" s="79" t="e">
        <f>VLOOKUP(B6,Inputs!$B$7:$M$21,11,FALSE)</f>
        <v>#N/A</v>
      </c>
      <c r="E6" s="74" t="e">
        <f>VLOOKUP(B6,Inputs!$B$7:$K$21,8,FALSE)</f>
        <v>#N/A</v>
      </c>
      <c r="F6" s="72">
        <f t="shared" si="0"/>
        <v>0</v>
      </c>
      <c r="G6" s="72">
        <f>_xlfn.IFNA(F6*VLOOKUP(B6,Inputs!$B$7:$K$21,3,FALSE),0)</f>
        <v>0</v>
      </c>
    </row>
    <row r="7" spans="1:7" x14ac:dyDescent="0.25">
      <c r="A7" s="1">
        <v>4</v>
      </c>
      <c r="B7" s="74" t="str">
        <f>IF(Inputs!K10="E&amp;P Deficit",Inputs!B10,"N/A")</f>
        <v>N/A</v>
      </c>
      <c r="C7" s="74" t="e">
        <f>VLOOKUP(B7,Inputs!$B$7:$C$21,2,FALSE)</f>
        <v>#N/A</v>
      </c>
      <c r="D7" s="79" t="e">
        <f>VLOOKUP(B7,Inputs!$B$7:$M$21,11,FALSE)</f>
        <v>#N/A</v>
      </c>
      <c r="E7" s="74" t="e">
        <f>VLOOKUP(B7,Inputs!$B$7:$K$21,8,FALSE)</f>
        <v>#N/A</v>
      </c>
      <c r="F7" s="72">
        <f t="shared" si="0"/>
        <v>0</v>
      </c>
      <c r="G7" s="72">
        <f>_xlfn.IFNA(F7*VLOOKUP(B7,Inputs!$B$7:$K$21,3,FALSE),0)</f>
        <v>0</v>
      </c>
    </row>
    <row r="8" spans="1:7" x14ac:dyDescent="0.25">
      <c r="A8" s="1">
        <v>5</v>
      </c>
      <c r="B8" s="74" t="str">
        <f>IF(Inputs!K11="E&amp;P Deficit",Inputs!B11,"N/A")</f>
        <v>N/A</v>
      </c>
      <c r="C8" s="74" t="e">
        <f>VLOOKUP(B8,Inputs!$B$7:$C$21,2,FALSE)</f>
        <v>#N/A</v>
      </c>
      <c r="D8" s="79" t="e">
        <f>VLOOKUP(B8,Inputs!$B$7:$M$21,11,FALSE)</f>
        <v>#N/A</v>
      </c>
      <c r="E8" s="74" t="e">
        <f>VLOOKUP(B8,Inputs!$B$7:$K$21,8,FALSE)</f>
        <v>#N/A</v>
      </c>
      <c r="F8" s="72">
        <f t="shared" si="0"/>
        <v>0</v>
      </c>
      <c r="G8" s="72">
        <f>_xlfn.IFNA(F8*VLOOKUP(B8,Inputs!$B$7:$K$21,3,FALSE),0)</f>
        <v>0</v>
      </c>
    </row>
    <row r="9" spans="1:7" x14ac:dyDescent="0.25">
      <c r="A9" s="1">
        <v>6</v>
      </c>
      <c r="B9" s="74" t="str">
        <f>IF(Inputs!K12="E&amp;P Deficit",Inputs!B12,"N/A")</f>
        <v>N/A</v>
      </c>
      <c r="C9" s="74" t="e">
        <f>VLOOKUP(B9,Inputs!$B$7:$C$21,2,FALSE)</f>
        <v>#N/A</v>
      </c>
      <c r="D9" s="79" t="e">
        <f>VLOOKUP(B9,Inputs!$B$7:$M$21,11,FALSE)</f>
        <v>#N/A</v>
      </c>
      <c r="E9" s="74" t="e">
        <f>VLOOKUP(B9,Inputs!$B$7:$K$21,8,FALSE)</f>
        <v>#N/A</v>
      </c>
      <c r="F9" s="72">
        <f t="shared" si="0"/>
        <v>0</v>
      </c>
      <c r="G9" s="72">
        <f>_xlfn.IFNA(F9*VLOOKUP(B9,Inputs!$B$7:$K$21,3,FALSE),0)</f>
        <v>0</v>
      </c>
    </row>
    <row r="10" spans="1:7" x14ac:dyDescent="0.25">
      <c r="A10" s="1">
        <v>7</v>
      </c>
      <c r="B10" s="74" t="str">
        <f>IF(Inputs!K13="E&amp;P Deficit",Inputs!B13,"N/A")</f>
        <v>N/A</v>
      </c>
      <c r="C10" s="74" t="e">
        <f>VLOOKUP(B10,Inputs!$B$7:$C$21,2,FALSE)</f>
        <v>#N/A</v>
      </c>
      <c r="D10" s="79" t="e">
        <f>VLOOKUP(B10,Inputs!$B$7:$M$21,11,FALSE)</f>
        <v>#N/A</v>
      </c>
      <c r="E10" s="74" t="e">
        <f>VLOOKUP(B10,Inputs!$B$7:$K$21,8,FALSE)</f>
        <v>#N/A</v>
      </c>
      <c r="F10" s="72">
        <f t="shared" si="0"/>
        <v>0</v>
      </c>
      <c r="G10" s="72">
        <f>_xlfn.IFNA(F10*VLOOKUP(B10,Inputs!$B$7:$K$21,3,FALSE),0)</f>
        <v>0</v>
      </c>
    </row>
    <row r="11" spans="1:7" x14ac:dyDescent="0.25">
      <c r="A11" s="1">
        <v>8</v>
      </c>
      <c r="B11" s="74" t="str">
        <f>IF(Inputs!K14="E&amp;P Deficit",Inputs!B14,"N/A")</f>
        <v>N/A</v>
      </c>
      <c r="C11" s="74" t="e">
        <f>VLOOKUP(B11,Inputs!$B$7:$C$21,2,FALSE)</f>
        <v>#N/A</v>
      </c>
      <c r="D11" s="79" t="e">
        <f>VLOOKUP(B11,Inputs!$B$7:$M$21,11,FALSE)</f>
        <v>#N/A</v>
      </c>
      <c r="E11" s="74" t="e">
        <f>VLOOKUP(B11,Inputs!$B$7:$K$21,8,FALSE)</f>
        <v>#N/A</v>
      </c>
      <c r="F11" s="72">
        <f t="shared" si="0"/>
        <v>0</v>
      </c>
      <c r="G11" s="72">
        <f>_xlfn.IFNA(F11*VLOOKUP(B11,Inputs!$B$7:$K$21,3,FALSE),0)</f>
        <v>0</v>
      </c>
    </row>
    <row r="12" spans="1:7" x14ac:dyDescent="0.25">
      <c r="A12" s="1">
        <v>9</v>
      </c>
      <c r="B12" s="74" t="str">
        <f>IF(Inputs!K15="E&amp;P Deficit",Inputs!B15,"N/A")</f>
        <v>N/A</v>
      </c>
      <c r="C12" s="74" t="e">
        <f>VLOOKUP(B12,Inputs!$B$7:$C$21,2,FALSE)</f>
        <v>#N/A</v>
      </c>
      <c r="D12" s="79" t="e">
        <f>VLOOKUP(B12,Inputs!$B$7:$M$21,11,FALSE)</f>
        <v>#N/A</v>
      </c>
      <c r="E12" s="74" t="e">
        <f>VLOOKUP(B12,Inputs!$B$7:$K$21,8,FALSE)</f>
        <v>#N/A</v>
      </c>
      <c r="F12" s="72">
        <f t="shared" si="0"/>
        <v>0</v>
      </c>
      <c r="G12" s="72">
        <f>_xlfn.IFNA(F12*VLOOKUP(B12,Inputs!$B$7:$K$21,3,FALSE),0)</f>
        <v>0</v>
      </c>
    </row>
    <row r="13" spans="1:7" x14ac:dyDescent="0.25">
      <c r="A13" s="1">
        <v>10</v>
      </c>
      <c r="B13" s="74" t="str">
        <f>IF(Inputs!K16="E&amp;P Deficit",Inputs!B16,"N/A")</f>
        <v>N/A</v>
      </c>
      <c r="C13" s="74" t="e">
        <f>VLOOKUP(B13,Inputs!$B$7:$C$21,2,FALSE)</f>
        <v>#N/A</v>
      </c>
      <c r="D13" s="79" t="e">
        <f>VLOOKUP(B13,Inputs!$B$7:$M$21,11,FALSE)</f>
        <v>#N/A</v>
      </c>
      <c r="E13" s="74" t="e">
        <f>VLOOKUP(B13,Inputs!$B$7:$K$21,8,FALSE)</f>
        <v>#N/A</v>
      </c>
      <c r="F13" s="72">
        <f t="shared" si="0"/>
        <v>0</v>
      </c>
      <c r="G13" s="72">
        <f>_xlfn.IFNA(F13*VLOOKUP(B13,Inputs!$B$7:$K$21,3,FALSE),0)</f>
        <v>0</v>
      </c>
    </row>
    <row r="14" spans="1:7" x14ac:dyDescent="0.25">
      <c r="A14" s="1">
        <v>11</v>
      </c>
      <c r="B14" s="74" t="str">
        <f>IF(Inputs!K17="E&amp;P Deficit",Inputs!B17,"N/A")</f>
        <v>N/A</v>
      </c>
      <c r="C14" s="74" t="e">
        <f>VLOOKUP(B14,Inputs!$B$7:$C$21,2,FALSE)</f>
        <v>#N/A</v>
      </c>
      <c r="D14" s="79" t="e">
        <f>VLOOKUP(B14,Inputs!$B$7:$M$21,11,FALSE)</f>
        <v>#N/A</v>
      </c>
      <c r="E14" s="74" t="e">
        <f>VLOOKUP(B14,Inputs!$B$7:$K$21,8,FALSE)</f>
        <v>#N/A</v>
      </c>
      <c r="F14" s="72">
        <f t="shared" si="0"/>
        <v>0</v>
      </c>
      <c r="G14" s="72">
        <f>_xlfn.IFNA(F14*VLOOKUP(B14,Inputs!$B$7:$K$21,3,FALSE),0)</f>
        <v>0</v>
      </c>
    </row>
    <row r="15" spans="1:7" x14ac:dyDescent="0.25">
      <c r="A15" s="1">
        <v>12</v>
      </c>
      <c r="B15" s="74" t="str">
        <f>IF(Inputs!K18="E&amp;P Deficit",Inputs!B18,"N/A")</f>
        <v>N/A</v>
      </c>
      <c r="C15" s="74" t="e">
        <f>VLOOKUP(B15,Inputs!$B$7:$C$21,2,FALSE)</f>
        <v>#N/A</v>
      </c>
      <c r="D15" s="79" t="e">
        <f>VLOOKUP(B15,Inputs!$B$7:$M$21,11,FALSE)</f>
        <v>#N/A</v>
      </c>
      <c r="E15" s="74" t="e">
        <f>VLOOKUP(B15,Inputs!$B$7:$K$21,8,FALSE)</f>
        <v>#N/A</v>
      </c>
      <c r="F15" s="72">
        <f t="shared" si="0"/>
        <v>0</v>
      </c>
      <c r="G15" s="72">
        <f>_xlfn.IFNA(F15*VLOOKUP(B15,Inputs!$B$7:$K$21,3,FALSE),0)</f>
        <v>0</v>
      </c>
    </row>
    <row r="16" spans="1:7" x14ac:dyDescent="0.25">
      <c r="A16" s="1">
        <v>13</v>
      </c>
      <c r="B16" s="74" t="str">
        <f>IF(Inputs!K19="E&amp;P Deficit",Inputs!B19,"N/A")</f>
        <v>N/A</v>
      </c>
      <c r="C16" s="74" t="e">
        <f>VLOOKUP(B16,Inputs!$B$7:$C$21,2,FALSE)</f>
        <v>#N/A</v>
      </c>
      <c r="D16" s="79" t="e">
        <f>VLOOKUP(B16,Inputs!$B$7:$M$21,11,FALSE)</f>
        <v>#N/A</v>
      </c>
      <c r="E16" s="74" t="e">
        <f>VLOOKUP(B16,Inputs!$B$7:$K$21,8,FALSE)</f>
        <v>#N/A</v>
      </c>
      <c r="F16" s="72">
        <f t="shared" si="0"/>
        <v>0</v>
      </c>
      <c r="G16" s="72">
        <f>_xlfn.IFNA(F16*VLOOKUP(B16,Inputs!$B$7:$K$21,3,FALSE),0)</f>
        <v>0</v>
      </c>
    </row>
    <row r="17" spans="1:7" x14ac:dyDescent="0.25">
      <c r="A17" s="1">
        <v>14</v>
      </c>
      <c r="B17" s="74" t="str">
        <f>IF(Inputs!K20="E&amp;P Deficit",Inputs!B20,"N/A")</f>
        <v>N/A</v>
      </c>
      <c r="C17" s="74" t="e">
        <f>VLOOKUP(B17,Inputs!$B$7:$C$21,2,FALSE)</f>
        <v>#N/A</v>
      </c>
      <c r="D17" s="79" t="e">
        <f>VLOOKUP(B17,Inputs!$B$7:$M$21,11,FALSE)</f>
        <v>#N/A</v>
      </c>
      <c r="E17" s="74" t="e">
        <f>VLOOKUP(B17,Inputs!$B$7:$K$21,8,FALSE)</f>
        <v>#N/A</v>
      </c>
      <c r="F17" s="72">
        <f t="shared" si="0"/>
        <v>0</v>
      </c>
      <c r="G17" s="72">
        <f>_xlfn.IFNA(F17*VLOOKUP(B17,Inputs!$B$7:$K$21,3,FALSE),0)</f>
        <v>0</v>
      </c>
    </row>
    <row r="18" spans="1:7" ht="15.75" thickBot="1" x14ac:dyDescent="0.3">
      <c r="A18" s="43">
        <v>15</v>
      </c>
      <c r="B18" s="42" t="str">
        <f>IF(Inputs!K21="E&amp;P Deficit",Inputs!B21,"N/A")</f>
        <v>N/A</v>
      </c>
      <c r="C18" s="74" t="e">
        <f>VLOOKUP(B18,Inputs!$B$7:$C$21,2,FALSE)</f>
        <v>#N/A</v>
      </c>
      <c r="D18" s="79" t="e">
        <f>VLOOKUP(B18,Inputs!$B$7:$M$21,11,FALSE)</f>
        <v>#N/A</v>
      </c>
      <c r="E18" s="74" t="e">
        <f>VLOOKUP(B18,Inputs!$B$7:$K$21,8,FALSE)</f>
        <v>#N/A</v>
      </c>
      <c r="F18" s="72">
        <f t="shared" si="0"/>
        <v>0</v>
      </c>
      <c r="G18" s="87">
        <f>_xlfn.IFNA(F18*VLOOKUP(B18,Inputs!$B$7:$K$21,3,FALSE),0)</f>
        <v>0</v>
      </c>
    </row>
    <row r="19" spans="1:7" x14ac:dyDescent="0.25">
      <c r="A19" s="1">
        <v>16</v>
      </c>
      <c r="B19" s="1" t="s">
        <v>62</v>
      </c>
      <c r="C19" s="34"/>
      <c r="D19" s="34"/>
      <c r="E19" s="34"/>
      <c r="F19" s="34"/>
      <c r="G19" s="75">
        <f>SUM(G4:G18)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7F0B-83D0-4237-A1BC-CE500088B748}">
  <dimension ref="A1:J26"/>
  <sheetViews>
    <sheetView workbookViewId="0">
      <selection activeCell="J25" sqref="J25"/>
    </sheetView>
  </sheetViews>
  <sheetFormatPr defaultRowHeight="15" x14ac:dyDescent="0.25"/>
  <cols>
    <col min="1" max="1" width="12.42578125" bestFit="1" customWidth="1"/>
    <col min="2" max="2" width="38.140625" customWidth="1"/>
    <col min="3" max="3" width="27.5703125" style="51" customWidth="1"/>
    <col min="4" max="4" width="22.7109375" customWidth="1"/>
    <col min="5" max="5" width="29.5703125" customWidth="1"/>
    <col min="6" max="7" width="24.28515625" customWidth="1"/>
    <col min="8" max="8" width="13.140625" customWidth="1"/>
    <col min="9" max="9" width="27.7109375" customWidth="1"/>
    <col min="10" max="10" width="12.140625" customWidth="1"/>
  </cols>
  <sheetData>
    <row r="1" spans="1:10" x14ac:dyDescent="0.25">
      <c r="A1" t="s">
        <v>90</v>
      </c>
      <c r="B1" s="1" t="s">
        <v>91</v>
      </c>
      <c r="C1" s="1"/>
    </row>
    <row r="2" spans="1:10" x14ac:dyDescent="0.25">
      <c r="A2" t="s">
        <v>92</v>
      </c>
    </row>
    <row r="4" spans="1:10" ht="90" x14ac:dyDescent="0.25">
      <c r="B4" t="s">
        <v>93</v>
      </c>
      <c r="C4" s="55" t="s">
        <v>956</v>
      </c>
      <c r="D4" s="25" t="s">
        <v>58</v>
      </c>
      <c r="E4" s="25" t="s">
        <v>94</v>
      </c>
      <c r="F4" s="25" t="s">
        <v>95</v>
      </c>
      <c r="G4" s="25" t="s">
        <v>96</v>
      </c>
      <c r="H4" s="25" t="s">
        <v>97</v>
      </c>
      <c r="I4" s="25" t="s">
        <v>98</v>
      </c>
      <c r="J4" s="25" t="s">
        <v>99</v>
      </c>
    </row>
    <row r="5" spans="1:10" x14ac:dyDescent="0.25">
      <c r="A5" s="1">
        <v>1</v>
      </c>
      <c r="B5" s="36">
        <f>'Worksheet E'!B6</f>
        <v>0</v>
      </c>
      <c r="C5" s="68" t="e">
        <f>VLOOKUP(B5,Inputs!$B$7:$M$21,3,FALSE)</f>
        <v>#N/A</v>
      </c>
      <c r="D5" s="36" t="e">
        <f>VLOOKUP(B5,Inputs!$B$7:$M$21,2,FALSE)</f>
        <v>#N/A</v>
      </c>
      <c r="E5" s="72">
        <f>'Worksheet E'!F6</f>
        <v>0</v>
      </c>
      <c r="F5" s="72">
        <f>_xlfn.IFNA(C5*E5,0)</f>
        <v>0</v>
      </c>
      <c r="G5" s="72">
        <f>'Worksheet E'!I6</f>
        <v>0</v>
      </c>
      <c r="H5" s="72">
        <f>_xlfn.IFNA(C5*G5,0)</f>
        <v>0</v>
      </c>
      <c r="I5" s="72">
        <f>'Worksheet E'!L6</f>
        <v>0</v>
      </c>
      <c r="J5" s="72">
        <f>_xlfn.IFNA(C5*I5,0)</f>
        <v>0</v>
      </c>
    </row>
    <row r="6" spans="1:10" x14ac:dyDescent="0.25">
      <c r="A6" s="1">
        <v>2</v>
      </c>
      <c r="B6" s="36">
        <f>'Worksheet E'!B7</f>
        <v>0</v>
      </c>
      <c r="C6" s="68" t="e">
        <f>VLOOKUP(B6,Inputs!$B$7:$M$21,3,FALSE)</f>
        <v>#N/A</v>
      </c>
      <c r="D6" s="74" t="e">
        <f>VLOOKUP(B6,Inputs!$B$7:$M$21,2,FALSE)</f>
        <v>#N/A</v>
      </c>
      <c r="E6" s="72">
        <f>'Worksheet E'!F7</f>
        <v>0</v>
      </c>
      <c r="F6" s="72">
        <f t="shared" ref="F6:F19" si="0">_xlfn.IFNA(C6*E6,0)</f>
        <v>0</v>
      </c>
      <c r="G6" s="72">
        <f>'Worksheet E'!I7</f>
        <v>0</v>
      </c>
      <c r="H6" s="72">
        <f t="shared" ref="H6:H19" si="1">_xlfn.IFNA(C6*G6,0)</f>
        <v>0</v>
      </c>
      <c r="I6" s="72">
        <f>'Worksheet E'!L7</f>
        <v>0</v>
      </c>
      <c r="J6" s="72">
        <f t="shared" ref="J6:J19" si="2">_xlfn.IFNA(C6*I6,0)</f>
        <v>0</v>
      </c>
    </row>
    <row r="7" spans="1:10" x14ac:dyDescent="0.25">
      <c r="A7" s="1">
        <v>3</v>
      </c>
      <c r="B7" s="36">
        <f>'Worksheet E'!B8</f>
        <v>0</v>
      </c>
      <c r="C7" s="68" t="e">
        <f>VLOOKUP(B7,Inputs!$B$7:$M$21,3,FALSE)</f>
        <v>#N/A</v>
      </c>
      <c r="D7" s="74" t="e">
        <f>VLOOKUP(B7,Inputs!$B$7:$M$21,2,FALSE)</f>
        <v>#N/A</v>
      </c>
      <c r="E7" s="72">
        <f>'Worksheet E'!F8</f>
        <v>0</v>
      </c>
      <c r="F7" s="72">
        <f t="shared" si="0"/>
        <v>0</v>
      </c>
      <c r="G7" s="72">
        <f>'Worksheet E'!I8</f>
        <v>0</v>
      </c>
      <c r="H7" s="72">
        <f t="shared" si="1"/>
        <v>0</v>
      </c>
      <c r="I7" s="72">
        <f>'Worksheet E'!L8</f>
        <v>0</v>
      </c>
      <c r="J7" s="72">
        <f t="shared" si="2"/>
        <v>0</v>
      </c>
    </row>
    <row r="8" spans="1:10" x14ac:dyDescent="0.25">
      <c r="A8" s="1">
        <v>4</v>
      </c>
      <c r="B8" s="36">
        <f>'Worksheet E'!B9</f>
        <v>0</v>
      </c>
      <c r="C8" s="68" t="e">
        <f>VLOOKUP(B8,Inputs!$B$7:$M$21,3,FALSE)</f>
        <v>#N/A</v>
      </c>
      <c r="D8" s="74" t="e">
        <f>VLOOKUP(B8,Inputs!$B$7:$M$21,2,FALSE)</f>
        <v>#N/A</v>
      </c>
      <c r="E8" s="72">
        <f>'Worksheet E'!F9</f>
        <v>0</v>
      </c>
      <c r="F8" s="72">
        <f t="shared" si="0"/>
        <v>0</v>
      </c>
      <c r="G8" s="72">
        <f>'Worksheet E'!I9</f>
        <v>0</v>
      </c>
      <c r="H8" s="72">
        <f t="shared" si="1"/>
        <v>0</v>
      </c>
      <c r="I8" s="72">
        <f>'Worksheet E'!L9</f>
        <v>0</v>
      </c>
      <c r="J8" s="72">
        <f t="shared" si="2"/>
        <v>0</v>
      </c>
    </row>
    <row r="9" spans="1:10" x14ac:dyDescent="0.25">
      <c r="A9" s="1">
        <v>5</v>
      </c>
      <c r="B9" s="36">
        <f>'Worksheet E'!B10</f>
        <v>0</v>
      </c>
      <c r="C9" s="68" t="e">
        <f>VLOOKUP(B9,Inputs!$B$7:$M$21,3,FALSE)</f>
        <v>#N/A</v>
      </c>
      <c r="D9" s="74" t="e">
        <f>VLOOKUP(B9,Inputs!$B$7:$M$21,2,FALSE)</f>
        <v>#N/A</v>
      </c>
      <c r="E9" s="72">
        <f>'Worksheet E'!F10</f>
        <v>0</v>
      </c>
      <c r="F9" s="72">
        <f t="shared" si="0"/>
        <v>0</v>
      </c>
      <c r="G9" s="72">
        <f>'Worksheet E'!I10</f>
        <v>0</v>
      </c>
      <c r="H9" s="72">
        <f t="shared" si="1"/>
        <v>0</v>
      </c>
      <c r="I9" s="72">
        <f>'Worksheet E'!L10</f>
        <v>0</v>
      </c>
      <c r="J9" s="72">
        <f t="shared" si="2"/>
        <v>0</v>
      </c>
    </row>
    <row r="10" spans="1:10" x14ac:dyDescent="0.25">
      <c r="A10" s="1">
        <v>6</v>
      </c>
      <c r="B10" s="36">
        <f>'Worksheet E'!B11</f>
        <v>0</v>
      </c>
      <c r="C10" s="68" t="e">
        <f>VLOOKUP(B10,Inputs!$B$7:$M$21,3,FALSE)</f>
        <v>#N/A</v>
      </c>
      <c r="D10" s="74" t="e">
        <f>VLOOKUP(B10,Inputs!$B$7:$M$21,2,FALSE)</f>
        <v>#N/A</v>
      </c>
      <c r="E10" s="72">
        <f>'Worksheet E'!F11</f>
        <v>0</v>
      </c>
      <c r="F10" s="72">
        <f t="shared" si="0"/>
        <v>0</v>
      </c>
      <c r="G10" s="72">
        <f>'Worksheet E'!I11</f>
        <v>0</v>
      </c>
      <c r="H10" s="72">
        <f t="shared" si="1"/>
        <v>0</v>
      </c>
      <c r="I10" s="72">
        <f>'Worksheet E'!L11</f>
        <v>0</v>
      </c>
      <c r="J10" s="72">
        <f t="shared" si="2"/>
        <v>0</v>
      </c>
    </row>
    <row r="11" spans="1:10" x14ac:dyDescent="0.25">
      <c r="A11" s="1">
        <v>7</v>
      </c>
      <c r="B11" s="36">
        <f>'Worksheet E'!B12</f>
        <v>0</v>
      </c>
      <c r="C11" s="68" t="e">
        <f>VLOOKUP(B11,Inputs!$B$7:$M$21,3,FALSE)</f>
        <v>#N/A</v>
      </c>
      <c r="D11" s="74" t="e">
        <f>VLOOKUP(B11,Inputs!$B$7:$M$21,2,FALSE)</f>
        <v>#N/A</v>
      </c>
      <c r="E11" s="72">
        <f>'Worksheet E'!F12</f>
        <v>0</v>
      </c>
      <c r="F11" s="72">
        <f t="shared" si="0"/>
        <v>0</v>
      </c>
      <c r="G11" s="72">
        <f>'Worksheet E'!I12</f>
        <v>0</v>
      </c>
      <c r="H11" s="72">
        <f t="shared" si="1"/>
        <v>0</v>
      </c>
      <c r="I11" s="72">
        <f>'Worksheet E'!L12</f>
        <v>0</v>
      </c>
      <c r="J11" s="72">
        <f t="shared" si="2"/>
        <v>0</v>
      </c>
    </row>
    <row r="12" spans="1:10" x14ac:dyDescent="0.25">
      <c r="A12" s="1">
        <v>8</v>
      </c>
      <c r="B12" s="36">
        <f>'Worksheet E'!B13</f>
        <v>0</v>
      </c>
      <c r="C12" s="68" t="e">
        <f>VLOOKUP(B12,Inputs!$B$7:$M$21,3,FALSE)</f>
        <v>#N/A</v>
      </c>
      <c r="D12" s="74" t="e">
        <f>VLOOKUP(B12,Inputs!$B$7:$M$21,2,FALSE)</f>
        <v>#N/A</v>
      </c>
      <c r="E12" s="72">
        <f>'Worksheet E'!F13</f>
        <v>0</v>
      </c>
      <c r="F12" s="72">
        <f t="shared" si="0"/>
        <v>0</v>
      </c>
      <c r="G12" s="72">
        <f>'Worksheet E'!I13</f>
        <v>0</v>
      </c>
      <c r="H12" s="72">
        <f t="shared" si="1"/>
        <v>0</v>
      </c>
      <c r="I12" s="72">
        <f>'Worksheet E'!L13</f>
        <v>0</v>
      </c>
      <c r="J12" s="72">
        <f t="shared" si="2"/>
        <v>0</v>
      </c>
    </row>
    <row r="13" spans="1:10" x14ac:dyDescent="0.25">
      <c r="A13" s="1">
        <v>9</v>
      </c>
      <c r="B13" s="36">
        <f>'Worksheet E'!B14</f>
        <v>0</v>
      </c>
      <c r="C13" s="68" t="e">
        <f>VLOOKUP(B13,Inputs!$B$7:$M$21,3,FALSE)</f>
        <v>#N/A</v>
      </c>
      <c r="D13" s="74" t="e">
        <f>VLOOKUP(B13,Inputs!$B$7:$M$21,2,FALSE)</f>
        <v>#N/A</v>
      </c>
      <c r="E13" s="72">
        <f>'Worksheet E'!F14</f>
        <v>0</v>
      </c>
      <c r="F13" s="72">
        <f t="shared" si="0"/>
        <v>0</v>
      </c>
      <c r="G13" s="72">
        <f>'Worksheet E'!I14</f>
        <v>0</v>
      </c>
      <c r="H13" s="72">
        <f t="shared" si="1"/>
        <v>0</v>
      </c>
      <c r="I13" s="72">
        <f>'Worksheet E'!L14</f>
        <v>0</v>
      </c>
      <c r="J13" s="72">
        <f t="shared" si="2"/>
        <v>0</v>
      </c>
    </row>
    <row r="14" spans="1:10" x14ac:dyDescent="0.25">
      <c r="A14" s="1">
        <v>10</v>
      </c>
      <c r="B14" s="36">
        <f>'Worksheet E'!B15</f>
        <v>0</v>
      </c>
      <c r="C14" s="68" t="e">
        <f>VLOOKUP(B14,Inputs!$B$7:$M$21,3,FALSE)</f>
        <v>#N/A</v>
      </c>
      <c r="D14" s="74" t="e">
        <f>VLOOKUP(B14,Inputs!$B$7:$M$21,2,FALSE)</f>
        <v>#N/A</v>
      </c>
      <c r="E14" s="72">
        <f>'Worksheet E'!F15</f>
        <v>0</v>
      </c>
      <c r="F14" s="72">
        <f t="shared" si="0"/>
        <v>0</v>
      </c>
      <c r="G14" s="72">
        <f>'Worksheet E'!I15</f>
        <v>0</v>
      </c>
      <c r="H14" s="72">
        <f t="shared" si="1"/>
        <v>0</v>
      </c>
      <c r="I14" s="72">
        <f>'Worksheet E'!L15</f>
        <v>0</v>
      </c>
      <c r="J14" s="72">
        <f t="shared" si="2"/>
        <v>0</v>
      </c>
    </row>
    <row r="15" spans="1:10" x14ac:dyDescent="0.25">
      <c r="A15" s="1">
        <v>11</v>
      </c>
      <c r="B15" s="36">
        <f>'Worksheet E'!B16</f>
        <v>0</v>
      </c>
      <c r="C15" s="68" t="e">
        <f>VLOOKUP(B15,Inputs!$B$7:$M$21,3,FALSE)</f>
        <v>#N/A</v>
      </c>
      <c r="D15" s="74" t="e">
        <f>VLOOKUP(B15,Inputs!$B$7:$M$21,2,FALSE)</f>
        <v>#N/A</v>
      </c>
      <c r="E15" s="72">
        <f>'Worksheet E'!F16</f>
        <v>0</v>
      </c>
      <c r="F15" s="72">
        <f t="shared" si="0"/>
        <v>0</v>
      </c>
      <c r="G15" s="72">
        <f>'Worksheet E'!I16</f>
        <v>0</v>
      </c>
      <c r="H15" s="72">
        <f t="shared" si="1"/>
        <v>0</v>
      </c>
      <c r="I15" s="72">
        <f>'Worksheet E'!L16</f>
        <v>0</v>
      </c>
      <c r="J15" s="72">
        <f t="shared" si="2"/>
        <v>0</v>
      </c>
    </row>
    <row r="16" spans="1:10" x14ac:dyDescent="0.25">
      <c r="A16" s="1">
        <v>12</v>
      </c>
      <c r="B16" s="36">
        <f>'Worksheet E'!B17</f>
        <v>0</v>
      </c>
      <c r="C16" s="68" t="e">
        <f>VLOOKUP(B16,Inputs!$B$7:$M$21,3,FALSE)</f>
        <v>#N/A</v>
      </c>
      <c r="D16" s="74" t="e">
        <f>VLOOKUP(B16,Inputs!$B$7:$M$21,2,FALSE)</f>
        <v>#N/A</v>
      </c>
      <c r="E16" s="72">
        <f>'Worksheet E'!F17</f>
        <v>0</v>
      </c>
      <c r="F16" s="72">
        <f t="shared" si="0"/>
        <v>0</v>
      </c>
      <c r="G16" s="72">
        <f>'Worksheet E'!I17</f>
        <v>0</v>
      </c>
      <c r="H16" s="72">
        <f t="shared" si="1"/>
        <v>0</v>
      </c>
      <c r="I16" s="72">
        <f>'Worksheet E'!L17</f>
        <v>0</v>
      </c>
      <c r="J16" s="72">
        <f t="shared" si="2"/>
        <v>0</v>
      </c>
    </row>
    <row r="17" spans="1:10" x14ac:dyDescent="0.25">
      <c r="A17" s="1">
        <v>13</v>
      </c>
      <c r="B17" s="36">
        <f>'Worksheet E'!B18</f>
        <v>0</v>
      </c>
      <c r="C17" s="68" t="e">
        <f>VLOOKUP(B17,Inputs!$B$7:$M$21,3,FALSE)</f>
        <v>#N/A</v>
      </c>
      <c r="D17" s="74" t="e">
        <f>VLOOKUP(B17,Inputs!$B$7:$M$21,2,FALSE)</f>
        <v>#N/A</v>
      </c>
      <c r="E17" s="72">
        <f>'Worksheet E'!F18</f>
        <v>0</v>
      </c>
      <c r="F17" s="72">
        <f t="shared" si="0"/>
        <v>0</v>
      </c>
      <c r="G17" s="72">
        <f>'Worksheet E'!I18</f>
        <v>0</v>
      </c>
      <c r="H17" s="72">
        <f t="shared" si="1"/>
        <v>0</v>
      </c>
      <c r="I17" s="72">
        <f>'Worksheet E'!L18</f>
        <v>0</v>
      </c>
      <c r="J17" s="72">
        <f t="shared" si="2"/>
        <v>0</v>
      </c>
    </row>
    <row r="18" spans="1:10" x14ac:dyDescent="0.25">
      <c r="A18" s="1">
        <v>14</v>
      </c>
      <c r="B18" s="36">
        <f>'Worksheet E'!B19</f>
        <v>0</v>
      </c>
      <c r="C18" s="68" t="e">
        <f>VLOOKUP(B18,Inputs!$B$7:$M$21,3,FALSE)</f>
        <v>#N/A</v>
      </c>
      <c r="D18" s="74" t="e">
        <f>VLOOKUP(B18,Inputs!$B$7:$M$21,2,FALSE)</f>
        <v>#N/A</v>
      </c>
      <c r="E18" s="72">
        <f>'Worksheet E'!F19</f>
        <v>0</v>
      </c>
      <c r="F18" s="72">
        <f t="shared" si="0"/>
        <v>0</v>
      </c>
      <c r="G18" s="72">
        <f>'Worksheet E'!I19</f>
        <v>0</v>
      </c>
      <c r="H18" s="72">
        <f t="shared" si="1"/>
        <v>0</v>
      </c>
      <c r="I18" s="72">
        <f>'Worksheet E'!L19</f>
        <v>0</v>
      </c>
      <c r="J18" s="72">
        <f t="shared" si="2"/>
        <v>0</v>
      </c>
    </row>
    <row r="19" spans="1:10" ht="15.75" thickBot="1" x14ac:dyDescent="0.3">
      <c r="A19" s="43">
        <v>15</v>
      </c>
      <c r="B19" s="42">
        <f>'Worksheet E'!B20</f>
        <v>0</v>
      </c>
      <c r="C19" s="69" t="e">
        <f>VLOOKUP(B19,Inputs!$B$7:$M$21,3,FALSE)</f>
        <v>#N/A</v>
      </c>
      <c r="D19" s="74" t="e">
        <f>VLOOKUP(B19,Inputs!$B$7:$M$21,2,FALSE)</f>
        <v>#N/A</v>
      </c>
      <c r="E19" s="72">
        <f>'Worksheet E'!F20</f>
        <v>0</v>
      </c>
      <c r="F19" s="87">
        <f t="shared" si="0"/>
        <v>0</v>
      </c>
      <c r="G19" s="72">
        <f>'Worksheet E'!I20</f>
        <v>0</v>
      </c>
      <c r="H19" s="87">
        <f t="shared" si="1"/>
        <v>0</v>
      </c>
      <c r="I19" s="72">
        <f>'Worksheet E'!L20</f>
        <v>0</v>
      </c>
      <c r="J19" s="87">
        <f t="shared" si="2"/>
        <v>0</v>
      </c>
    </row>
    <row r="20" spans="1:10" x14ac:dyDescent="0.25">
      <c r="A20" s="1">
        <v>16</v>
      </c>
      <c r="B20" s="1" t="s">
        <v>62</v>
      </c>
      <c r="C20" s="1"/>
      <c r="D20" s="34"/>
      <c r="E20" s="34"/>
      <c r="F20" s="75">
        <f>SUM(F5:F19)</f>
        <v>0</v>
      </c>
      <c r="G20" s="34"/>
      <c r="H20" s="75">
        <f>SUM(H5:H19)</f>
        <v>0</v>
      </c>
      <c r="I20" s="34"/>
      <c r="J20" s="75">
        <f>SUM(J5:J19)</f>
        <v>0</v>
      </c>
    </row>
    <row r="21" spans="1:10" x14ac:dyDescent="0.25">
      <c r="A21" s="1"/>
    </row>
    <row r="22" spans="1:10" x14ac:dyDescent="0.25">
      <c r="A22" s="1">
        <v>17</v>
      </c>
      <c r="B22" t="s">
        <v>100</v>
      </c>
      <c r="J22" s="72">
        <f>J20</f>
        <v>0</v>
      </c>
    </row>
    <row r="23" spans="1:10" x14ac:dyDescent="0.25">
      <c r="A23" s="1">
        <v>18</v>
      </c>
      <c r="B23" t="s">
        <v>101</v>
      </c>
      <c r="J23" s="72">
        <f>(F20+H20)/2</f>
        <v>0</v>
      </c>
    </row>
    <row r="24" spans="1:10" x14ac:dyDescent="0.25">
      <c r="A24" s="1">
        <v>19</v>
      </c>
      <c r="B24" t="s">
        <v>104</v>
      </c>
      <c r="J24" s="72">
        <f>MAX(J22,J23)</f>
        <v>0</v>
      </c>
    </row>
    <row r="25" spans="1:10" x14ac:dyDescent="0.25">
      <c r="A25" s="1">
        <v>20</v>
      </c>
      <c r="B25" s="1" t="s">
        <v>102</v>
      </c>
      <c r="C25" s="1"/>
      <c r="J25" s="72">
        <f>J24-J26</f>
        <v>0</v>
      </c>
    </row>
    <row r="26" spans="1:10" x14ac:dyDescent="0.25">
      <c r="A26" s="1">
        <v>21</v>
      </c>
      <c r="B26" s="1" t="s">
        <v>103</v>
      </c>
      <c r="C26" s="1"/>
      <c r="J26" s="72">
        <f>Inputs!C72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9094D-7ECF-493B-B89B-3F1F6E96432D}">
  <dimension ref="A1:L23"/>
  <sheetViews>
    <sheetView workbookViewId="0">
      <selection activeCell="F27" sqref="F27"/>
    </sheetView>
  </sheetViews>
  <sheetFormatPr defaultRowHeight="15" x14ac:dyDescent="0.25"/>
  <cols>
    <col min="1" max="1" width="12.140625" bestFit="1" customWidth="1"/>
    <col min="2" max="2" width="42.42578125" customWidth="1"/>
    <col min="3" max="3" width="17.28515625" customWidth="1"/>
    <col min="4" max="4" width="22.28515625" customWidth="1"/>
    <col min="5" max="5" width="20.85546875" customWidth="1"/>
    <col min="6" max="6" width="26.7109375" customWidth="1"/>
    <col min="7" max="7" width="19.85546875" customWidth="1"/>
    <col min="8" max="8" width="17.85546875" customWidth="1"/>
    <col min="9" max="9" width="23" bestFit="1" customWidth="1"/>
    <col min="10" max="10" width="19.85546875" customWidth="1"/>
    <col min="11" max="11" width="17.42578125" customWidth="1"/>
    <col min="12" max="12" width="23" bestFit="1" customWidth="1"/>
  </cols>
  <sheetData>
    <row r="1" spans="1:12" x14ac:dyDescent="0.25">
      <c r="A1" t="s">
        <v>105</v>
      </c>
      <c r="B1" s="1" t="s">
        <v>106</v>
      </c>
    </row>
    <row r="2" spans="1:12" x14ac:dyDescent="0.25">
      <c r="B2" t="s">
        <v>92</v>
      </c>
    </row>
    <row r="3" spans="1:12" x14ac:dyDescent="0.25">
      <c r="F3" s="76" t="s">
        <v>1013</v>
      </c>
      <c r="I3" s="76" t="s">
        <v>1013</v>
      </c>
      <c r="L3" s="76" t="s">
        <v>1013</v>
      </c>
    </row>
    <row r="4" spans="1:12" ht="30" customHeight="1" x14ac:dyDescent="0.25">
      <c r="D4" s="110" t="s">
        <v>116</v>
      </c>
      <c r="E4" s="110"/>
      <c r="F4" s="91">
        <f>DATE(YEAR(I4)-1,MONTH(I4), DAY(I4))</f>
        <v>42369</v>
      </c>
      <c r="G4" s="110" t="s">
        <v>117</v>
      </c>
      <c r="H4" s="110"/>
      <c r="I4" s="91">
        <f>IF(Inputs!E7&gt;I23,DATE(YEAR(Inputs!E7)-1,MONTH(Inputs!E7),DAY(Inputs!E7)),Inputs!E7)</f>
        <v>42735</v>
      </c>
      <c r="J4" s="110" t="s">
        <v>118</v>
      </c>
      <c r="K4" s="110"/>
      <c r="L4" s="91">
        <f>IF(Inputs!E7+1=L23,Inputs!E7,DATE(YEAR(Inputs!E7)+1,MONTH(Inputs!E7), DAY(Inputs!E7)))</f>
        <v>43100</v>
      </c>
    </row>
    <row r="5" spans="1:12" ht="105" x14ac:dyDescent="0.25">
      <c r="B5" t="s">
        <v>93</v>
      </c>
      <c r="C5" s="25" t="s">
        <v>58</v>
      </c>
      <c r="D5" s="25" t="s">
        <v>107</v>
      </c>
      <c r="E5" s="25" t="s">
        <v>108</v>
      </c>
      <c r="F5" s="25" t="s">
        <v>109</v>
      </c>
      <c r="G5" s="25" t="s">
        <v>110</v>
      </c>
      <c r="H5" s="25" t="s">
        <v>111</v>
      </c>
      <c r="I5" s="25" t="s">
        <v>112</v>
      </c>
      <c r="J5" s="25" t="s">
        <v>113</v>
      </c>
      <c r="K5" s="25" t="s">
        <v>114</v>
      </c>
      <c r="L5" s="25" t="s">
        <v>115</v>
      </c>
    </row>
    <row r="6" spans="1:12" x14ac:dyDescent="0.25">
      <c r="A6" s="1">
        <v>1</v>
      </c>
      <c r="B6" s="74">
        <f>Inputs!B7</f>
        <v>0</v>
      </c>
      <c r="C6" s="74" t="e">
        <f>VLOOKUP(B6,Inputs!$B$7:$C$21,2,FALSE)</f>
        <v>#N/A</v>
      </c>
      <c r="D6" s="72">
        <f>SUM(Inputs!C55:E55)</f>
        <v>0</v>
      </c>
      <c r="E6" s="72">
        <f>SUM(Inputs!F55:H55)</f>
        <v>0</v>
      </c>
      <c r="F6" s="72">
        <f>D6+E6</f>
        <v>0</v>
      </c>
      <c r="G6" s="72">
        <f>SUM(Inputs!I55:K55)</f>
        <v>0</v>
      </c>
      <c r="H6" s="72">
        <f>SUM(Inputs!L55:N55)</f>
        <v>0</v>
      </c>
      <c r="I6" s="72">
        <f>G6+H6</f>
        <v>0</v>
      </c>
      <c r="J6" s="72">
        <f>SUM(Inputs!O55:Q55)</f>
        <v>0</v>
      </c>
      <c r="K6" s="72">
        <f>SUM(Inputs!R55:T55)</f>
        <v>0</v>
      </c>
      <c r="L6" s="72">
        <f>J6+K6</f>
        <v>0</v>
      </c>
    </row>
    <row r="7" spans="1:12" x14ac:dyDescent="0.25">
      <c r="A7" s="1">
        <v>2</v>
      </c>
      <c r="B7" s="74">
        <f>Inputs!B8</f>
        <v>0</v>
      </c>
      <c r="C7" s="74" t="e">
        <f>VLOOKUP(B7,Inputs!$B$7:$C$21,2,FALSE)</f>
        <v>#N/A</v>
      </c>
      <c r="D7" s="72">
        <f>SUM(Inputs!C56:E56)</f>
        <v>0</v>
      </c>
      <c r="E7" s="72">
        <f>SUM(Inputs!F56:H56)</f>
        <v>0</v>
      </c>
      <c r="F7" s="72">
        <f t="shared" ref="F7:F20" si="0">D7+E7</f>
        <v>0</v>
      </c>
      <c r="G7" s="72">
        <f>SUM(Inputs!I56:K56)</f>
        <v>0</v>
      </c>
      <c r="H7" s="72">
        <f>SUM(Inputs!L56:N56)</f>
        <v>0</v>
      </c>
      <c r="I7" s="72">
        <f t="shared" ref="I7:I20" si="1">G7+H7</f>
        <v>0</v>
      </c>
      <c r="J7" s="72">
        <f>SUM(Inputs!O56:Q56)</f>
        <v>0</v>
      </c>
      <c r="K7" s="72">
        <f>SUM(Inputs!R56:T56)</f>
        <v>0</v>
      </c>
      <c r="L7" s="72">
        <f t="shared" ref="L7:L20" si="2">J7+K7</f>
        <v>0</v>
      </c>
    </row>
    <row r="8" spans="1:12" x14ac:dyDescent="0.25">
      <c r="A8" s="1">
        <v>3</v>
      </c>
      <c r="B8" s="74">
        <f>Inputs!B9</f>
        <v>0</v>
      </c>
      <c r="C8" s="74" t="e">
        <f>VLOOKUP(B8,Inputs!$B$7:$C$21,2,FALSE)</f>
        <v>#N/A</v>
      </c>
      <c r="D8" s="72">
        <f>SUM(Inputs!C57:E57)</f>
        <v>0</v>
      </c>
      <c r="E8" s="72">
        <f>SUM(Inputs!F57:H57)</f>
        <v>0</v>
      </c>
      <c r="F8" s="72">
        <f t="shared" si="0"/>
        <v>0</v>
      </c>
      <c r="G8" s="72">
        <f>SUM(Inputs!I57:K57)</f>
        <v>0</v>
      </c>
      <c r="H8" s="72">
        <f>SUM(Inputs!L57:N57)</f>
        <v>0</v>
      </c>
      <c r="I8" s="72">
        <f t="shared" si="1"/>
        <v>0</v>
      </c>
      <c r="J8" s="72">
        <f>SUM(Inputs!O57:Q57)</f>
        <v>0</v>
      </c>
      <c r="K8" s="72">
        <f>SUM(Inputs!R57:T57)</f>
        <v>0</v>
      </c>
      <c r="L8" s="72">
        <f t="shared" si="2"/>
        <v>0</v>
      </c>
    </row>
    <row r="9" spans="1:12" x14ac:dyDescent="0.25">
      <c r="A9" s="1">
        <v>4</v>
      </c>
      <c r="B9" s="74">
        <f>Inputs!B10</f>
        <v>0</v>
      </c>
      <c r="C9" s="74" t="e">
        <f>VLOOKUP(B9,Inputs!$B$7:$C$21,2,FALSE)</f>
        <v>#N/A</v>
      </c>
      <c r="D9" s="72">
        <f>SUM(Inputs!C58:E58)</f>
        <v>0</v>
      </c>
      <c r="E9" s="72">
        <f>SUM(Inputs!F58:H58)</f>
        <v>0</v>
      </c>
      <c r="F9" s="72">
        <f t="shared" si="0"/>
        <v>0</v>
      </c>
      <c r="G9" s="72">
        <f>SUM(Inputs!I58:K58)</f>
        <v>0</v>
      </c>
      <c r="H9" s="72">
        <f>SUM(Inputs!L58:N58)</f>
        <v>0</v>
      </c>
      <c r="I9" s="72">
        <f t="shared" si="1"/>
        <v>0</v>
      </c>
      <c r="J9" s="72">
        <f>SUM(Inputs!O58:Q58)</f>
        <v>0</v>
      </c>
      <c r="K9" s="72">
        <f>SUM(Inputs!R58:T58)</f>
        <v>0</v>
      </c>
      <c r="L9" s="72">
        <f t="shared" si="2"/>
        <v>0</v>
      </c>
    </row>
    <row r="10" spans="1:12" x14ac:dyDescent="0.25">
      <c r="A10" s="1">
        <v>5</v>
      </c>
      <c r="B10" s="74">
        <f>Inputs!B11</f>
        <v>0</v>
      </c>
      <c r="C10" s="74" t="e">
        <f>VLOOKUP(B10,Inputs!$B$7:$C$21,2,FALSE)</f>
        <v>#N/A</v>
      </c>
      <c r="D10" s="72">
        <f>SUM(Inputs!C59:E59)</f>
        <v>0</v>
      </c>
      <c r="E10" s="72">
        <f>SUM(Inputs!F59:H59)</f>
        <v>0</v>
      </c>
      <c r="F10" s="72">
        <f t="shared" si="0"/>
        <v>0</v>
      </c>
      <c r="G10" s="72">
        <f>SUM(Inputs!I59:K59)</f>
        <v>0</v>
      </c>
      <c r="H10" s="72">
        <f>SUM(Inputs!L59:N59)</f>
        <v>0</v>
      </c>
      <c r="I10" s="72">
        <f t="shared" si="1"/>
        <v>0</v>
      </c>
      <c r="J10" s="72">
        <f>SUM(Inputs!O59:Q59)</f>
        <v>0</v>
      </c>
      <c r="K10" s="72">
        <f>SUM(Inputs!R59:T59)</f>
        <v>0</v>
      </c>
      <c r="L10" s="72">
        <f t="shared" si="2"/>
        <v>0</v>
      </c>
    </row>
    <row r="11" spans="1:12" x14ac:dyDescent="0.25">
      <c r="A11" s="1">
        <v>6</v>
      </c>
      <c r="B11" s="74">
        <f>Inputs!B12</f>
        <v>0</v>
      </c>
      <c r="C11" s="74" t="e">
        <f>VLOOKUP(B11,Inputs!$B$7:$C$21,2,FALSE)</f>
        <v>#N/A</v>
      </c>
      <c r="D11" s="72">
        <f>SUM(Inputs!C60:E60)</f>
        <v>0</v>
      </c>
      <c r="E11" s="72">
        <f>SUM(Inputs!F60:H60)</f>
        <v>0</v>
      </c>
      <c r="F11" s="72">
        <f t="shared" si="0"/>
        <v>0</v>
      </c>
      <c r="G11" s="72">
        <f>SUM(Inputs!I60:K60)</f>
        <v>0</v>
      </c>
      <c r="H11" s="72">
        <f>SUM(Inputs!L60:N60)</f>
        <v>0</v>
      </c>
      <c r="I11" s="72">
        <f t="shared" si="1"/>
        <v>0</v>
      </c>
      <c r="J11" s="72">
        <f>SUM(Inputs!O60:Q60)</f>
        <v>0</v>
      </c>
      <c r="K11" s="72">
        <f>SUM(Inputs!R60:T60)</f>
        <v>0</v>
      </c>
      <c r="L11" s="72">
        <f t="shared" si="2"/>
        <v>0</v>
      </c>
    </row>
    <row r="12" spans="1:12" x14ac:dyDescent="0.25">
      <c r="A12" s="1">
        <v>7</v>
      </c>
      <c r="B12" s="74">
        <f>Inputs!B13</f>
        <v>0</v>
      </c>
      <c r="C12" s="74" t="e">
        <f>VLOOKUP(B12,Inputs!$B$7:$C$21,2,FALSE)</f>
        <v>#N/A</v>
      </c>
      <c r="D12" s="72">
        <f>SUM(Inputs!C61:E61)</f>
        <v>0</v>
      </c>
      <c r="E12" s="72">
        <f>SUM(Inputs!F61:H61)</f>
        <v>0</v>
      </c>
      <c r="F12" s="72">
        <f t="shared" si="0"/>
        <v>0</v>
      </c>
      <c r="G12" s="72">
        <f>SUM(Inputs!I61:K61)</f>
        <v>0</v>
      </c>
      <c r="H12" s="72">
        <f>SUM(Inputs!L61:N61)</f>
        <v>0</v>
      </c>
      <c r="I12" s="72">
        <f t="shared" si="1"/>
        <v>0</v>
      </c>
      <c r="J12" s="72">
        <f>SUM(Inputs!O61:Q61)</f>
        <v>0</v>
      </c>
      <c r="K12" s="72">
        <f>SUM(Inputs!R61:T61)</f>
        <v>0</v>
      </c>
      <c r="L12" s="72">
        <f t="shared" si="2"/>
        <v>0</v>
      </c>
    </row>
    <row r="13" spans="1:12" x14ac:dyDescent="0.25">
      <c r="A13" s="1">
        <v>8</v>
      </c>
      <c r="B13" s="74">
        <f>Inputs!B14</f>
        <v>0</v>
      </c>
      <c r="C13" s="74" t="e">
        <f>VLOOKUP(B13,Inputs!$B$7:$C$21,2,FALSE)</f>
        <v>#N/A</v>
      </c>
      <c r="D13" s="72">
        <f>SUM(Inputs!C62:E62)</f>
        <v>0</v>
      </c>
      <c r="E13" s="72">
        <f>SUM(Inputs!F62:H62)</f>
        <v>0</v>
      </c>
      <c r="F13" s="72">
        <f t="shared" si="0"/>
        <v>0</v>
      </c>
      <c r="G13" s="72">
        <f>SUM(Inputs!I62:K62)</f>
        <v>0</v>
      </c>
      <c r="H13" s="72">
        <f>SUM(Inputs!L62:N62)</f>
        <v>0</v>
      </c>
      <c r="I13" s="72">
        <f t="shared" si="1"/>
        <v>0</v>
      </c>
      <c r="J13" s="72">
        <f>SUM(Inputs!O62:Q62)</f>
        <v>0</v>
      </c>
      <c r="K13" s="72">
        <f>SUM(Inputs!R62:T62)</f>
        <v>0</v>
      </c>
      <c r="L13" s="72">
        <f t="shared" si="2"/>
        <v>0</v>
      </c>
    </row>
    <row r="14" spans="1:12" x14ac:dyDescent="0.25">
      <c r="A14" s="1">
        <v>9</v>
      </c>
      <c r="B14" s="74">
        <f>Inputs!B15</f>
        <v>0</v>
      </c>
      <c r="C14" s="74" t="e">
        <f>VLOOKUP(B14,Inputs!$B$7:$C$21,2,FALSE)</f>
        <v>#N/A</v>
      </c>
      <c r="D14" s="72">
        <f>SUM(Inputs!C63:E63)</f>
        <v>0</v>
      </c>
      <c r="E14" s="72">
        <f>SUM(Inputs!F63:H63)</f>
        <v>0</v>
      </c>
      <c r="F14" s="72">
        <f t="shared" si="0"/>
        <v>0</v>
      </c>
      <c r="G14" s="72">
        <f>SUM(Inputs!I63:K63)</f>
        <v>0</v>
      </c>
      <c r="H14" s="72">
        <f>SUM(Inputs!L63:N63)</f>
        <v>0</v>
      </c>
      <c r="I14" s="72">
        <f t="shared" si="1"/>
        <v>0</v>
      </c>
      <c r="J14" s="72">
        <f>SUM(Inputs!O63:Q63)</f>
        <v>0</v>
      </c>
      <c r="K14" s="72">
        <f>SUM(Inputs!R63:T63)</f>
        <v>0</v>
      </c>
      <c r="L14" s="72">
        <f t="shared" si="2"/>
        <v>0</v>
      </c>
    </row>
    <row r="15" spans="1:12" x14ac:dyDescent="0.25">
      <c r="A15" s="1">
        <v>10</v>
      </c>
      <c r="B15" s="74">
        <f>Inputs!B16</f>
        <v>0</v>
      </c>
      <c r="C15" s="74" t="e">
        <f>VLOOKUP(B15,Inputs!$B$7:$C$21,2,FALSE)</f>
        <v>#N/A</v>
      </c>
      <c r="D15" s="72">
        <f>SUM(Inputs!C64:E64)</f>
        <v>0</v>
      </c>
      <c r="E15" s="72">
        <f>SUM(Inputs!F64:H64)</f>
        <v>0</v>
      </c>
      <c r="F15" s="72">
        <f t="shared" si="0"/>
        <v>0</v>
      </c>
      <c r="G15" s="72">
        <f>SUM(Inputs!I64:K64)</f>
        <v>0</v>
      </c>
      <c r="H15" s="72">
        <f>SUM(Inputs!L64:N64)</f>
        <v>0</v>
      </c>
      <c r="I15" s="72">
        <f t="shared" si="1"/>
        <v>0</v>
      </c>
      <c r="J15" s="72">
        <f>SUM(Inputs!O64:Q64)</f>
        <v>0</v>
      </c>
      <c r="K15" s="72">
        <f>SUM(Inputs!R64:T64)</f>
        <v>0</v>
      </c>
      <c r="L15" s="72">
        <f t="shared" si="2"/>
        <v>0</v>
      </c>
    </row>
    <row r="16" spans="1:12" x14ac:dyDescent="0.25">
      <c r="A16" s="1">
        <v>11</v>
      </c>
      <c r="B16" s="74">
        <f>Inputs!B17</f>
        <v>0</v>
      </c>
      <c r="C16" s="74" t="e">
        <f>VLOOKUP(B16,Inputs!$B$7:$C$21,2,FALSE)</f>
        <v>#N/A</v>
      </c>
      <c r="D16" s="72">
        <f>SUM(Inputs!C65:E65)</f>
        <v>0</v>
      </c>
      <c r="E16" s="72">
        <f>SUM(Inputs!F65:H65)</f>
        <v>0</v>
      </c>
      <c r="F16" s="72">
        <f t="shared" si="0"/>
        <v>0</v>
      </c>
      <c r="G16" s="72">
        <f>SUM(Inputs!I65:K65)</f>
        <v>0</v>
      </c>
      <c r="H16" s="72">
        <f>SUM(Inputs!L65:N65)</f>
        <v>0</v>
      </c>
      <c r="I16" s="72">
        <f t="shared" si="1"/>
        <v>0</v>
      </c>
      <c r="J16" s="72">
        <f>SUM(Inputs!O65:Q65)</f>
        <v>0</v>
      </c>
      <c r="K16" s="72">
        <f>SUM(Inputs!R65:T65)</f>
        <v>0</v>
      </c>
      <c r="L16" s="72">
        <f t="shared" si="2"/>
        <v>0</v>
      </c>
    </row>
    <row r="17" spans="1:12" x14ac:dyDescent="0.25">
      <c r="A17" s="1">
        <v>12</v>
      </c>
      <c r="B17" s="74">
        <f>Inputs!B18</f>
        <v>0</v>
      </c>
      <c r="C17" s="74" t="e">
        <f>VLOOKUP(B17,Inputs!$B$7:$C$21,2,FALSE)</f>
        <v>#N/A</v>
      </c>
      <c r="D17" s="72">
        <f>SUM(Inputs!C66:E66)</f>
        <v>0</v>
      </c>
      <c r="E17" s="72">
        <f>SUM(Inputs!F66:H66)</f>
        <v>0</v>
      </c>
      <c r="F17" s="72">
        <f t="shared" si="0"/>
        <v>0</v>
      </c>
      <c r="G17" s="72">
        <f>SUM(Inputs!I66:K66)</f>
        <v>0</v>
      </c>
      <c r="H17" s="72">
        <f>SUM(Inputs!L66:N66)</f>
        <v>0</v>
      </c>
      <c r="I17" s="72">
        <f t="shared" si="1"/>
        <v>0</v>
      </c>
      <c r="J17" s="72">
        <f>SUM(Inputs!O66:Q66)</f>
        <v>0</v>
      </c>
      <c r="K17" s="72">
        <f>SUM(Inputs!R66:T66)</f>
        <v>0</v>
      </c>
      <c r="L17" s="72">
        <f t="shared" si="2"/>
        <v>0</v>
      </c>
    </row>
    <row r="18" spans="1:12" x14ac:dyDescent="0.25">
      <c r="A18" s="1">
        <v>13</v>
      </c>
      <c r="B18" s="74">
        <f>Inputs!B19</f>
        <v>0</v>
      </c>
      <c r="C18" s="74" t="e">
        <f>VLOOKUP(B18,Inputs!$B$7:$C$21,2,FALSE)</f>
        <v>#N/A</v>
      </c>
      <c r="D18" s="72">
        <f>SUM(Inputs!C67:E67)</f>
        <v>0</v>
      </c>
      <c r="E18" s="72">
        <f>SUM(Inputs!F67:H67)</f>
        <v>0</v>
      </c>
      <c r="F18" s="72">
        <f t="shared" si="0"/>
        <v>0</v>
      </c>
      <c r="G18" s="72">
        <f>SUM(Inputs!I67:K67)</f>
        <v>0</v>
      </c>
      <c r="H18" s="72">
        <f>SUM(Inputs!L67:N67)</f>
        <v>0</v>
      </c>
      <c r="I18" s="72">
        <f t="shared" si="1"/>
        <v>0</v>
      </c>
      <c r="J18" s="72">
        <f>SUM(Inputs!O67:Q67)</f>
        <v>0</v>
      </c>
      <c r="K18" s="72">
        <f>SUM(Inputs!R67:T67)</f>
        <v>0</v>
      </c>
      <c r="L18" s="72">
        <f t="shared" si="2"/>
        <v>0</v>
      </c>
    </row>
    <row r="19" spans="1:12" x14ac:dyDescent="0.25">
      <c r="A19" s="1">
        <v>14</v>
      </c>
      <c r="B19" s="74">
        <f>Inputs!B20</f>
        <v>0</v>
      </c>
      <c r="C19" s="74" t="e">
        <f>VLOOKUP(B19,Inputs!$B$7:$C$21,2,FALSE)</f>
        <v>#N/A</v>
      </c>
      <c r="D19" s="72">
        <f>SUM(Inputs!C68:E68)</f>
        <v>0</v>
      </c>
      <c r="E19" s="72">
        <f>SUM(Inputs!F68:H68)</f>
        <v>0</v>
      </c>
      <c r="F19" s="72">
        <f t="shared" si="0"/>
        <v>0</v>
      </c>
      <c r="G19" s="72">
        <f>SUM(Inputs!I68:K68)</f>
        <v>0</v>
      </c>
      <c r="H19" s="72">
        <f>SUM(Inputs!L68:N68)</f>
        <v>0</v>
      </c>
      <c r="I19" s="72">
        <f t="shared" si="1"/>
        <v>0</v>
      </c>
      <c r="J19" s="72">
        <f>SUM(Inputs!O68:Q68)</f>
        <v>0</v>
      </c>
      <c r="K19" s="72">
        <f>SUM(Inputs!R68:T68)</f>
        <v>0</v>
      </c>
      <c r="L19" s="72">
        <f t="shared" si="2"/>
        <v>0</v>
      </c>
    </row>
    <row r="20" spans="1:12" ht="15.75" thickBot="1" x14ac:dyDescent="0.3">
      <c r="A20" s="43">
        <v>15</v>
      </c>
      <c r="B20" s="42">
        <f>Inputs!B21</f>
        <v>0</v>
      </c>
      <c r="C20" s="74" t="e">
        <f>VLOOKUP(B20,Inputs!$B$7:$C$21,2,FALSE)</f>
        <v>#N/A</v>
      </c>
      <c r="D20" s="87">
        <f>SUM(Inputs!C69:E69)</f>
        <v>0</v>
      </c>
      <c r="E20" s="87">
        <f>SUM(Inputs!F69:H69)</f>
        <v>0</v>
      </c>
      <c r="F20" s="87">
        <f t="shared" si="0"/>
        <v>0</v>
      </c>
      <c r="G20" s="87">
        <f>SUM(Inputs!I69:K69)</f>
        <v>0</v>
      </c>
      <c r="H20" s="87">
        <f>SUM(Inputs!L69:N69)</f>
        <v>0</v>
      </c>
      <c r="I20" s="87">
        <f t="shared" si="1"/>
        <v>0</v>
      </c>
      <c r="J20" s="87">
        <f>SUM(Inputs!O69:Q69)</f>
        <v>0</v>
      </c>
      <c r="K20" s="87">
        <f>SUM(Inputs!R69:T69)</f>
        <v>0</v>
      </c>
      <c r="L20" s="87">
        <f t="shared" si="2"/>
        <v>0</v>
      </c>
    </row>
    <row r="21" spans="1:12" x14ac:dyDescent="0.25">
      <c r="A21" s="1">
        <v>16</v>
      </c>
      <c r="B21" s="1" t="s">
        <v>62</v>
      </c>
      <c r="C21" s="34"/>
      <c r="D21" s="75">
        <f>SUM(D6:D20)</f>
        <v>0</v>
      </c>
      <c r="E21" s="75">
        <f t="shared" ref="E21:L21" si="3">SUM(E6:E20)</f>
        <v>0</v>
      </c>
      <c r="F21" s="75">
        <f t="shared" si="3"/>
        <v>0</v>
      </c>
      <c r="G21" s="75">
        <f t="shared" si="3"/>
        <v>0</v>
      </c>
      <c r="H21" s="75">
        <f t="shared" si="3"/>
        <v>0</v>
      </c>
      <c r="I21" s="75">
        <f t="shared" si="3"/>
        <v>0</v>
      </c>
      <c r="J21" s="75">
        <f t="shared" si="3"/>
        <v>0</v>
      </c>
      <c r="K21" s="75">
        <f t="shared" si="3"/>
        <v>0</v>
      </c>
      <c r="L21" s="75">
        <f t="shared" si="3"/>
        <v>0</v>
      </c>
    </row>
    <row r="23" spans="1:12" x14ac:dyDescent="0.25">
      <c r="I23" s="82">
        <v>43041</v>
      </c>
      <c r="L23" s="82">
        <v>43101</v>
      </c>
    </row>
  </sheetData>
  <mergeCells count="3">
    <mergeCell ref="D4:E4"/>
    <mergeCell ref="G4:H4"/>
    <mergeCell ref="J4:K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D73B-677D-4284-8F4C-88131D444B1A}">
  <dimension ref="A1:L19"/>
  <sheetViews>
    <sheetView workbookViewId="0">
      <selection activeCell="H5" sqref="H5"/>
    </sheetView>
  </sheetViews>
  <sheetFormatPr defaultRowHeight="15" x14ac:dyDescent="0.25"/>
  <cols>
    <col min="1" max="1" width="12.28515625" bestFit="1" customWidth="1"/>
    <col min="2" max="2" width="34.5703125" customWidth="1"/>
    <col min="3" max="3" width="18.42578125" customWidth="1"/>
    <col min="4" max="4" width="14.7109375" customWidth="1"/>
    <col min="5" max="5" width="13.7109375" customWidth="1"/>
    <col min="6" max="6" width="18.7109375" customWidth="1"/>
    <col min="7" max="7" width="18" customWidth="1"/>
    <col min="8" max="8" width="24.28515625" customWidth="1"/>
    <col min="9" max="9" width="17.85546875" customWidth="1"/>
    <col min="10" max="10" width="23.7109375" customWidth="1"/>
    <col min="11" max="12" width="22.85546875" customWidth="1"/>
  </cols>
  <sheetData>
    <row r="1" spans="1:12" x14ac:dyDescent="0.25">
      <c r="A1" t="s">
        <v>69</v>
      </c>
      <c r="B1" s="1" t="s">
        <v>71</v>
      </c>
    </row>
    <row r="2" spans="1:12" x14ac:dyDescent="0.25">
      <c r="B2" t="s">
        <v>72</v>
      </c>
    </row>
    <row r="3" spans="1:12" x14ac:dyDescent="0.25">
      <c r="B3" t="s">
        <v>120</v>
      </c>
    </row>
    <row r="4" spans="1:12" ht="120" x14ac:dyDescent="0.25">
      <c r="B4" s="25" t="s">
        <v>57</v>
      </c>
      <c r="C4" s="25" t="s">
        <v>73</v>
      </c>
      <c r="D4" s="25" t="s">
        <v>74</v>
      </c>
      <c r="E4" s="25" t="s">
        <v>75</v>
      </c>
      <c r="F4" s="25" t="s">
        <v>76</v>
      </c>
      <c r="G4" s="25" t="s">
        <v>77</v>
      </c>
      <c r="H4" s="25" t="s">
        <v>78</v>
      </c>
      <c r="I4" s="25" t="s">
        <v>79</v>
      </c>
      <c r="J4" s="25" t="s">
        <v>80</v>
      </c>
      <c r="K4" s="25" t="s">
        <v>81</v>
      </c>
      <c r="L4" s="25" t="s">
        <v>82</v>
      </c>
    </row>
    <row r="5" spans="1:12" x14ac:dyDescent="0.25">
      <c r="A5" s="1">
        <v>1</v>
      </c>
      <c r="B5" s="74" t="str">
        <f>IF(Inputs!K7="DFIC",Inputs!B7,"N/A")</f>
        <v>N/A</v>
      </c>
      <c r="C5" s="56" t="e">
        <f>VLOOKUP(B5,Inputs!$B$7:$M$21,2,FALSE)</f>
        <v>#N/A</v>
      </c>
      <c r="D5" s="79" t="str">
        <f>IF(B5&lt;&gt;"N/A",Inputs!D34,"N/A")</f>
        <v>N/A</v>
      </c>
      <c r="E5" s="90" t="str">
        <f>IF(Inputs!C34="YES","X","")</f>
        <v/>
      </c>
      <c r="F5" s="92" t="str">
        <f>IF(B5&lt;&gt;"N/A",Inputs!E34,"N/A")</f>
        <v>N/A</v>
      </c>
      <c r="G5" s="79" t="str">
        <f>IF(B5&lt;&gt;"N/A",Inputs!F34,"N/A")</f>
        <v>N/A</v>
      </c>
      <c r="H5" s="79" t="str">
        <f>IFERROR(D5-(F5+G5),"N/A")</f>
        <v>N/A</v>
      </c>
      <c r="I5" s="79" t="str">
        <f>IF(B5&lt;&gt;"N/A",Inputs!G34,"N/A")</f>
        <v>N/A</v>
      </c>
      <c r="J5" s="79" t="str">
        <f>IF(B5&lt;&gt;"N/A",Inputs!H34,"N/A")</f>
        <v>N/A</v>
      </c>
      <c r="K5" s="92" t="str">
        <f>IF(B5&lt;&gt;"N/A",Inputs!I34,"N/A")</f>
        <v>N/A</v>
      </c>
      <c r="L5" s="79" t="str">
        <f>IFERROR(I5-(J5+K5),"N/A")</f>
        <v>N/A</v>
      </c>
    </row>
    <row r="6" spans="1:12" x14ac:dyDescent="0.25">
      <c r="A6" s="1">
        <v>2</v>
      </c>
      <c r="B6" s="74" t="str">
        <f>IF(Inputs!K8="DFIC",Inputs!B8,"N/A")</f>
        <v>N/A</v>
      </c>
      <c r="C6" s="74" t="e">
        <f>VLOOKUP(B6,Inputs!$B$7:$M$21,2,FALSE)</f>
        <v>#N/A</v>
      </c>
      <c r="D6" s="79" t="str">
        <f>IF(B6&lt;&gt;"N/A",Inputs!D35,"N/A")</f>
        <v>N/A</v>
      </c>
      <c r="E6" s="90" t="str">
        <f>IF(Inputs!C35="YES","X","")</f>
        <v/>
      </c>
      <c r="F6" s="92" t="str">
        <f>IF(B6&lt;&gt;"N/A",Inputs!E35,"N/A")</f>
        <v>N/A</v>
      </c>
      <c r="G6" s="79" t="str">
        <f>IF(B6&lt;&gt;"N/A",Inputs!F35,"N/A")</f>
        <v>N/A</v>
      </c>
      <c r="H6" s="79" t="str">
        <f t="shared" ref="H6:H19" si="0">IFERROR(D6-(F6+G6),"N/A")</f>
        <v>N/A</v>
      </c>
      <c r="I6" s="79" t="str">
        <f>IF(B6&lt;&gt;"N/A",Inputs!G35,"N/A")</f>
        <v>N/A</v>
      </c>
      <c r="J6" s="79" t="str">
        <f>IF(B6&lt;&gt;"N/A",Inputs!H35,"N/A")</f>
        <v>N/A</v>
      </c>
      <c r="K6" s="92" t="str">
        <f>IF(B6&lt;&gt;"N/A",Inputs!I35,"N/A")</f>
        <v>N/A</v>
      </c>
      <c r="L6" s="79" t="str">
        <f t="shared" ref="L6:L19" si="1">IFERROR(I6-(J6+K6),"N/A")</f>
        <v>N/A</v>
      </c>
    </row>
    <row r="7" spans="1:12" x14ac:dyDescent="0.25">
      <c r="A7" s="1">
        <v>3</v>
      </c>
      <c r="B7" s="74" t="str">
        <f>IF(Inputs!K9="DFIC",Inputs!B9,"N/A")</f>
        <v>N/A</v>
      </c>
      <c r="C7" s="74" t="e">
        <f>VLOOKUP(B7,Inputs!$B$7:$M$21,2,FALSE)</f>
        <v>#N/A</v>
      </c>
      <c r="D7" s="79" t="str">
        <f>IF(B7&lt;&gt;"N/A",Inputs!D36,"N/A")</f>
        <v>N/A</v>
      </c>
      <c r="E7" s="90" t="str">
        <f>IF(Inputs!C36="YES","X","")</f>
        <v/>
      </c>
      <c r="F7" s="92" t="str">
        <f>IF(B7&lt;&gt;"N/A",Inputs!E36,"N/A")</f>
        <v>N/A</v>
      </c>
      <c r="G7" s="79" t="str">
        <f>IF(B7&lt;&gt;"N/A",Inputs!F36,"N/A")</f>
        <v>N/A</v>
      </c>
      <c r="H7" s="79" t="str">
        <f t="shared" si="0"/>
        <v>N/A</v>
      </c>
      <c r="I7" s="79" t="str">
        <f>IF(B7&lt;&gt;"N/A",Inputs!G36,"N/A")</f>
        <v>N/A</v>
      </c>
      <c r="J7" s="79" t="str">
        <f>IF(B7&lt;&gt;"N/A",Inputs!H36,"N/A")</f>
        <v>N/A</v>
      </c>
      <c r="K7" s="92" t="str">
        <f>IF(B7&lt;&gt;"N/A",Inputs!I36,"N/A")</f>
        <v>N/A</v>
      </c>
      <c r="L7" s="79" t="str">
        <f t="shared" si="1"/>
        <v>N/A</v>
      </c>
    </row>
    <row r="8" spans="1:12" x14ac:dyDescent="0.25">
      <c r="A8" s="1">
        <v>4</v>
      </c>
      <c r="B8" s="74" t="str">
        <f>IF(Inputs!K10="DFIC",Inputs!B10,"N/A")</f>
        <v>N/A</v>
      </c>
      <c r="C8" s="74" t="e">
        <f>VLOOKUP(B8,Inputs!$B$7:$M$21,2,FALSE)</f>
        <v>#N/A</v>
      </c>
      <c r="D8" s="79" t="str">
        <f>IF(B8&lt;&gt;"N/A",Inputs!D37,"N/A")</f>
        <v>N/A</v>
      </c>
      <c r="E8" s="90" t="str">
        <f>IF(Inputs!C37="YES","X","")</f>
        <v/>
      </c>
      <c r="F8" s="92" t="str">
        <f>IF(B8&lt;&gt;"N/A",Inputs!E37,"N/A")</f>
        <v>N/A</v>
      </c>
      <c r="G8" s="79" t="str">
        <f>IF(B8&lt;&gt;"N/A",Inputs!F37,"N/A")</f>
        <v>N/A</v>
      </c>
      <c r="H8" s="79" t="str">
        <f t="shared" si="0"/>
        <v>N/A</v>
      </c>
      <c r="I8" s="79" t="str">
        <f>IF(B8&lt;&gt;"N/A",Inputs!G37,"N/A")</f>
        <v>N/A</v>
      </c>
      <c r="J8" s="79" t="str">
        <f>IF(B8&lt;&gt;"N/A",Inputs!H37,"N/A")</f>
        <v>N/A</v>
      </c>
      <c r="K8" s="92" t="str">
        <f>IF(B8&lt;&gt;"N/A",Inputs!I37,"N/A")</f>
        <v>N/A</v>
      </c>
      <c r="L8" s="79" t="str">
        <f t="shared" si="1"/>
        <v>N/A</v>
      </c>
    </row>
    <row r="9" spans="1:12" x14ac:dyDescent="0.25">
      <c r="A9" s="1">
        <v>5</v>
      </c>
      <c r="B9" s="74" t="str">
        <f>IF(Inputs!K11="DFIC",Inputs!B11,"N/A")</f>
        <v>N/A</v>
      </c>
      <c r="C9" s="74" t="e">
        <f>VLOOKUP(B9,Inputs!$B$7:$M$21,2,FALSE)</f>
        <v>#N/A</v>
      </c>
      <c r="D9" s="79" t="str">
        <f>IF(B9&lt;&gt;"N/A",Inputs!D38,"N/A")</f>
        <v>N/A</v>
      </c>
      <c r="E9" s="90" t="str">
        <f>IF(Inputs!C38="YES","X","")</f>
        <v/>
      </c>
      <c r="F9" s="92" t="str">
        <f>IF(B9&lt;&gt;"N/A",Inputs!E38,"N/A")</f>
        <v>N/A</v>
      </c>
      <c r="G9" s="79" t="str">
        <f>IF(B9&lt;&gt;"N/A",Inputs!F38,"N/A")</f>
        <v>N/A</v>
      </c>
      <c r="H9" s="79" t="str">
        <f t="shared" si="0"/>
        <v>N/A</v>
      </c>
      <c r="I9" s="79" t="str">
        <f>IF(B9&lt;&gt;"N/A",Inputs!G38,"N/A")</f>
        <v>N/A</v>
      </c>
      <c r="J9" s="79" t="str">
        <f>IF(B9&lt;&gt;"N/A",Inputs!H38,"N/A")</f>
        <v>N/A</v>
      </c>
      <c r="K9" s="92" t="str">
        <f>IF(B9&lt;&gt;"N/A",Inputs!I38,"N/A")</f>
        <v>N/A</v>
      </c>
      <c r="L9" s="79" t="str">
        <f t="shared" si="1"/>
        <v>N/A</v>
      </c>
    </row>
    <row r="10" spans="1:12" x14ac:dyDescent="0.25">
      <c r="A10" s="1">
        <v>6</v>
      </c>
      <c r="B10" s="74" t="str">
        <f>IF(Inputs!K12="DFIC",Inputs!B12,"N/A")</f>
        <v>N/A</v>
      </c>
      <c r="C10" s="74" t="e">
        <f>VLOOKUP(B10,Inputs!$B$7:$M$21,2,FALSE)</f>
        <v>#N/A</v>
      </c>
      <c r="D10" s="79" t="str">
        <f>IF(B10&lt;&gt;"N/A",Inputs!D39,"N/A")</f>
        <v>N/A</v>
      </c>
      <c r="E10" s="90" t="str">
        <f>IF(Inputs!C39="YES","X","")</f>
        <v/>
      </c>
      <c r="F10" s="92" t="str">
        <f>IF(B10&lt;&gt;"N/A",Inputs!E39,"N/A")</f>
        <v>N/A</v>
      </c>
      <c r="G10" s="79" t="str">
        <f>IF(B10&lt;&gt;"N/A",Inputs!F39,"N/A")</f>
        <v>N/A</v>
      </c>
      <c r="H10" s="79" t="str">
        <f t="shared" si="0"/>
        <v>N/A</v>
      </c>
      <c r="I10" s="79" t="str">
        <f>IF(B10&lt;&gt;"N/A",Inputs!G39,"N/A")</f>
        <v>N/A</v>
      </c>
      <c r="J10" s="79" t="str">
        <f>IF(B10&lt;&gt;"N/A",Inputs!H39,"N/A")</f>
        <v>N/A</v>
      </c>
      <c r="K10" s="92" t="str">
        <f>IF(B10&lt;&gt;"N/A",Inputs!I39,"N/A")</f>
        <v>N/A</v>
      </c>
      <c r="L10" s="79" t="str">
        <f t="shared" si="1"/>
        <v>N/A</v>
      </c>
    </row>
    <row r="11" spans="1:12" x14ac:dyDescent="0.25">
      <c r="A11" s="1">
        <v>7</v>
      </c>
      <c r="B11" s="74" t="str">
        <f>IF(Inputs!K13="DFIC",Inputs!B13,"N/A")</f>
        <v>N/A</v>
      </c>
      <c r="C11" s="74" t="e">
        <f>VLOOKUP(B11,Inputs!$B$7:$M$21,2,FALSE)</f>
        <v>#N/A</v>
      </c>
      <c r="D11" s="79" t="str">
        <f>IF(B11&lt;&gt;"N/A",Inputs!D40,"N/A")</f>
        <v>N/A</v>
      </c>
      <c r="E11" s="90" t="str">
        <f>IF(Inputs!C40="YES","X","")</f>
        <v/>
      </c>
      <c r="F11" s="92" t="str">
        <f>IF(B11&lt;&gt;"N/A",Inputs!E40,"N/A")</f>
        <v>N/A</v>
      </c>
      <c r="G11" s="79" t="str">
        <f>IF(B11&lt;&gt;"N/A",Inputs!F40,"N/A")</f>
        <v>N/A</v>
      </c>
      <c r="H11" s="79" t="str">
        <f t="shared" si="0"/>
        <v>N/A</v>
      </c>
      <c r="I11" s="79" t="str">
        <f>IF(B11&lt;&gt;"N/A",Inputs!G40,"N/A")</f>
        <v>N/A</v>
      </c>
      <c r="J11" s="79" t="str">
        <f>IF(B11&lt;&gt;"N/A",Inputs!H40,"N/A")</f>
        <v>N/A</v>
      </c>
      <c r="K11" s="92" t="str">
        <f>IF(B11&lt;&gt;"N/A",Inputs!I40,"N/A")</f>
        <v>N/A</v>
      </c>
      <c r="L11" s="79" t="str">
        <f t="shared" si="1"/>
        <v>N/A</v>
      </c>
    </row>
    <row r="12" spans="1:12" x14ac:dyDescent="0.25">
      <c r="A12" s="1">
        <v>8</v>
      </c>
      <c r="B12" s="74" t="str">
        <f>IF(Inputs!K14="DFIC",Inputs!B14,"N/A")</f>
        <v>N/A</v>
      </c>
      <c r="C12" s="74" t="e">
        <f>VLOOKUP(B12,Inputs!$B$7:$M$21,2,FALSE)</f>
        <v>#N/A</v>
      </c>
      <c r="D12" s="79" t="str">
        <f>IF(B12&lt;&gt;"N/A",Inputs!D41,"N/A")</f>
        <v>N/A</v>
      </c>
      <c r="E12" s="90" t="str">
        <f>IF(Inputs!C41="YES","X","")</f>
        <v/>
      </c>
      <c r="F12" s="92" t="str">
        <f>IF(B12&lt;&gt;"N/A",Inputs!E41,"N/A")</f>
        <v>N/A</v>
      </c>
      <c r="G12" s="79" t="str">
        <f>IF(B12&lt;&gt;"N/A",Inputs!F41,"N/A")</f>
        <v>N/A</v>
      </c>
      <c r="H12" s="79" t="str">
        <f t="shared" si="0"/>
        <v>N/A</v>
      </c>
      <c r="I12" s="79" t="str">
        <f>IF(B12&lt;&gt;"N/A",Inputs!G41,"N/A")</f>
        <v>N/A</v>
      </c>
      <c r="J12" s="79" t="str">
        <f>IF(B12&lt;&gt;"N/A",Inputs!H41,"N/A")</f>
        <v>N/A</v>
      </c>
      <c r="K12" s="92" t="str">
        <f>IF(B12&lt;&gt;"N/A",Inputs!I41,"N/A")</f>
        <v>N/A</v>
      </c>
      <c r="L12" s="79" t="str">
        <f t="shared" si="1"/>
        <v>N/A</v>
      </c>
    </row>
    <row r="13" spans="1:12" x14ac:dyDescent="0.25">
      <c r="A13" s="1">
        <v>9</v>
      </c>
      <c r="B13" s="74" t="str">
        <f>IF(Inputs!K15="DFIC",Inputs!B15,"N/A")</f>
        <v>N/A</v>
      </c>
      <c r="C13" s="74" t="e">
        <f>VLOOKUP(B13,Inputs!$B$7:$M$21,2,FALSE)</f>
        <v>#N/A</v>
      </c>
      <c r="D13" s="79" t="str">
        <f>IF(B13&lt;&gt;"N/A",Inputs!D42,"N/A")</f>
        <v>N/A</v>
      </c>
      <c r="E13" s="90" t="str">
        <f>IF(Inputs!C42="YES","X","")</f>
        <v/>
      </c>
      <c r="F13" s="92" t="str">
        <f>IF(B13&lt;&gt;"N/A",Inputs!E42,"N/A")</f>
        <v>N/A</v>
      </c>
      <c r="G13" s="79" t="str">
        <f>IF(B13&lt;&gt;"N/A",Inputs!F42,"N/A")</f>
        <v>N/A</v>
      </c>
      <c r="H13" s="79" t="str">
        <f t="shared" si="0"/>
        <v>N/A</v>
      </c>
      <c r="I13" s="79" t="str">
        <f>IF(B13&lt;&gt;"N/A",Inputs!G42,"N/A")</f>
        <v>N/A</v>
      </c>
      <c r="J13" s="79" t="str">
        <f>IF(B13&lt;&gt;"N/A",Inputs!H42,"N/A")</f>
        <v>N/A</v>
      </c>
      <c r="K13" s="92" t="str">
        <f>IF(B13&lt;&gt;"N/A",Inputs!I42,"N/A")</f>
        <v>N/A</v>
      </c>
      <c r="L13" s="79" t="str">
        <f t="shared" si="1"/>
        <v>N/A</v>
      </c>
    </row>
    <row r="14" spans="1:12" x14ac:dyDescent="0.25">
      <c r="A14" s="1">
        <v>10</v>
      </c>
      <c r="B14" s="74" t="str">
        <f>IF(Inputs!K16="DFIC",Inputs!B16,"N/A")</f>
        <v>N/A</v>
      </c>
      <c r="C14" s="74" t="e">
        <f>VLOOKUP(B14,Inputs!$B$7:$M$21,2,FALSE)</f>
        <v>#N/A</v>
      </c>
      <c r="D14" s="79" t="str">
        <f>IF(B14&lt;&gt;"N/A",Inputs!D43,"N/A")</f>
        <v>N/A</v>
      </c>
      <c r="E14" s="90" t="str">
        <f>IF(Inputs!C43="YES","X","")</f>
        <v/>
      </c>
      <c r="F14" s="92" t="str">
        <f>IF(B14&lt;&gt;"N/A",Inputs!E43,"N/A")</f>
        <v>N/A</v>
      </c>
      <c r="G14" s="79" t="str">
        <f>IF(B14&lt;&gt;"N/A",Inputs!F43,"N/A")</f>
        <v>N/A</v>
      </c>
      <c r="H14" s="79" t="str">
        <f t="shared" si="0"/>
        <v>N/A</v>
      </c>
      <c r="I14" s="79" t="str">
        <f>IF(B14&lt;&gt;"N/A",Inputs!G43,"N/A")</f>
        <v>N/A</v>
      </c>
      <c r="J14" s="79" t="str">
        <f>IF(B14&lt;&gt;"N/A",Inputs!H43,"N/A")</f>
        <v>N/A</v>
      </c>
      <c r="K14" s="92" t="str">
        <f>IF(B14&lt;&gt;"N/A",Inputs!I43,"N/A")</f>
        <v>N/A</v>
      </c>
      <c r="L14" s="79" t="str">
        <f t="shared" si="1"/>
        <v>N/A</v>
      </c>
    </row>
    <row r="15" spans="1:12" x14ac:dyDescent="0.25">
      <c r="A15" s="1">
        <v>11</v>
      </c>
      <c r="B15" s="74" t="str">
        <f>IF(Inputs!K17="DFIC",Inputs!B17,"N/A")</f>
        <v>N/A</v>
      </c>
      <c r="C15" s="74" t="e">
        <f>VLOOKUP(B15,Inputs!$B$7:$M$21,2,FALSE)</f>
        <v>#N/A</v>
      </c>
      <c r="D15" s="79" t="str">
        <f>IF(B15&lt;&gt;"N/A",Inputs!D44,"N/A")</f>
        <v>N/A</v>
      </c>
      <c r="E15" s="90" t="str">
        <f>IF(Inputs!C44="YES","X","")</f>
        <v/>
      </c>
      <c r="F15" s="92" t="str">
        <f>IF(B15&lt;&gt;"N/A",Inputs!E44,"N/A")</f>
        <v>N/A</v>
      </c>
      <c r="G15" s="79" t="str">
        <f>IF(B15&lt;&gt;"N/A",Inputs!F44,"N/A")</f>
        <v>N/A</v>
      </c>
      <c r="H15" s="79" t="str">
        <f t="shared" si="0"/>
        <v>N/A</v>
      </c>
      <c r="I15" s="79" t="str">
        <f>IF(B15&lt;&gt;"N/A",Inputs!G44,"N/A")</f>
        <v>N/A</v>
      </c>
      <c r="J15" s="79" t="str">
        <f>IF(B15&lt;&gt;"N/A",Inputs!H44,"N/A")</f>
        <v>N/A</v>
      </c>
      <c r="K15" s="92" t="str">
        <f>IF(B15&lt;&gt;"N/A",Inputs!I44,"N/A")</f>
        <v>N/A</v>
      </c>
      <c r="L15" s="79" t="str">
        <f t="shared" si="1"/>
        <v>N/A</v>
      </c>
    </row>
    <row r="16" spans="1:12" x14ac:dyDescent="0.25">
      <c r="A16" s="1">
        <v>12</v>
      </c>
      <c r="B16" s="74" t="str">
        <f>IF(Inputs!K18="DFIC",Inputs!B18,"N/A")</f>
        <v>N/A</v>
      </c>
      <c r="C16" s="74" t="e">
        <f>VLOOKUP(B16,Inputs!$B$7:$M$21,2,FALSE)</f>
        <v>#N/A</v>
      </c>
      <c r="D16" s="79" t="str">
        <f>IF(B16&lt;&gt;"N/A",Inputs!D45,"N/A")</f>
        <v>N/A</v>
      </c>
      <c r="E16" s="90" t="str">
        <f>IF(Inputs!C45="YES","X","")</f>
        <v/>
      </c>
      <c r="F16" s="92" t="str">
        <f>IF(B16&lt;&gt;"N/A",Inputs!E45,"N/A")</f>
        <v>N/A</v>
      </c>
      <c r="G16" s="79" t="str">
        <f>IF(B16&lt;&gt;"N/A",Inputs!F45,"N/A")</f>
        <v>N/A</v>
      </c>
      <c r="H16" s="79" t="str">
        <f t="shared" si="0"/>
        <v>N/A</v>
      </c>
      <c r="I16" s="79" t="str">
        <f>IF(B16&lt;&gt;"N/A",Inputs!G45,"N/A")</f>
        <v>N/A</v>
      </c>
      <c r="J16" s="79" t="str">
        <f>IF(B16&lt;&gt;"N/A",Inputs!H45,"N/A")</f>
        <v>N/A</v>
      </c>
      <c r="K16" s="92" t="str">
        <f>IF(B16&lt;&gt;"N/A",Inputs!I45,"N/A")</f>
        <v>N/A</v>
      </c>
      <c r="L16" s="79" t="str">
        <f t="shared" si="1"/>
        <v>N/A</v>
      </c>
    </row>
    <row r="17" spans="1:12" x14ac:dyDescent="0.25">
      <c r="A17" s="1">
        <v>13</v>
      </c>
      <c r="B17" s="74" t="str">
        <f>IF(Inputs!K19="DFIC",Inputs!B19,"N/A")</f>
        <v>N/A</v>
      </c>
      <c r="C17" s="74" t="e">
        <f>VLOOKUP(B17,Inputs!$B$7:$M$21,2,FALSE)</f>
        <v>#N/A</v>
      </c>
      <c r="D17" s="79" t="str">
        <f>IF(B17&lt;&gt;"N/A",Inputs!D46,"N/A")</f>
        <v>N/A</v>
      </c>
      <c r="E17" s="90" t="str">
        <f>IF(Inputs!C46="YES","X","")</f>
        <v/>
      </c>
      <c r="F17" s="92" t="str">
        <f>IF(B17&lt;&gt;"N/A",Inputs!E46,"N/A")</f>
        <v>N/A</v>
      </c>
      <c r="G17" s="79" t="str">
        <f>IF(B17&lt;&gt;"N/A",Inputs!F46,"N/A")</f>
        <v>N/A</v>
      </c>
      <c r="H17" s="79" t="str">
        <f t="shared" si="0"/>
        <v>N/A</v>
      </c>
      <c r="I17" s="79" t="str">
        <f>IF(B17&lt;&gt;"N/A",Inputs!G46,"N/A")</f>
        <v>N/A</v>
      </c>
      <c r="J17" s="79" t="str">
        <f>IF(B17&lt;&gt;"N/A",Inputs!H46,"N/A")</f>
        <v>N/A</v>
      </c>
      <c r="K17" s="92" t="str">
        <f>IF(B17&lt;&gt;"N/A",Inputs!I46,"N/A")</f>
        <v>N/A</v>
      </c>
      <c r="L17" s="79" t="str">
        <f t="shared" si="1"/>
        <v>N/A</v>
      </c>
    </row>
    <row r="18" spans="1:12" x14ac:dyDescent="0.25">
      <c r="A18" s="1">
        <v>14</v>
      </c>
      <c r="B18" s="74" t="str">
        <f>IF(Inputs!K20="DFIC",Inputs!B20,"N/A")</f>
        <v>N/A</v>
      </c>
      <c r="C18" s="74" t="e">
        <f>VLOOKUP(B18,Inputs!$B$7:$M$21,2,FALSE)</f>
        <v>#N/A</v>
      </c>
      <c r="D18" s="79" t="str">
        <f>IF(B18&lt;&gt;"N/A",Inputs!D47,"N/A")</f>
        <v>N/A</v>
      </c>
      <c r="E18" s="90" t="str">
        <f>IF(Inputs!C47="YES","X","")</f>
        <v/>
      </c>
      <c r="F18" s="92" t="str">
        <f>IF(B18&lt;&gt;"N/A",Inputs!E47,"N/A")</f>
        <v>N/A</v>
      </c>
      <c r="G18" s="79" t="str">
        <f>IF(B18&lt;&gt;"N/A",Inputs!F47,"N/A")</f>
        <v>N/A</v>
      </c>
      <c r="H18" s="79" t="str">
        <f t="shared" si="0"/>
        <v>N/A</v>
      </c>
      <c r="I18" s="79" t="str">
        <f>IF(B18&lt;&gt;"N/A",Inputs!G47,"N/A")</f>
        <v>N/A</v>
      </c>
      <c r="J18" s="79" t="str">
        <f>IF(B18&lt;&gt;"N/A",Inputs!H47,"N/A")</f>
        <v>N/A</v>
      </c>
      <c r="K18" s="92" t="str">
        <f>IF(B18&lt;&gt;"N/A",Inputs!I47,"N/A")</f>
        <v>N/A</v>
      </c>
      <c r="L18" s="79" t="str">
        <f t="shared" si="1"/>
        <v>N/A</v>
      </c>
    </row>
    <row r="19" spans="1:12" x14ac:dyDescent="0.25">
      <c r="A19" s="1">
        <v>15</v>
      </c>
      <c r="B19" s="74" t="str">
        <f>IF(Inputs!K21="DFIC",Inputs!B21,"N/A")</f>
        <v>N/A</v>
      </c>
      <c r="C19" s="74" t="e">
        <f>VLOOKUP(B19,Inputs!$B$7:$M$21,2,FALSE)</f>
        <v>#N/A</v>
      </c>
      <c r="D19" s="79" t="str">
        <f>IF(B19&lt;&gt;"N/A",Inputs!D48,"N/A")</f>
        <v>N/A</v>
      </c>
      <c r="E19" s="90" t="str">
        <f>IF(Inputs!C48="YES","X","")</f>
        <v/>
      </c>
      <c r="F19" s="92" t="str">
        <f>IF(B19&lt;&gt;"N/A",Inputs!E48,"N/A")</f>
        <v>N/A</v>
      </c>
      <c r="G19" s="79" t="str">
        <f>IF(B19&lt;&gt;"N/A",Inputs!F48,"N/A")</f>
        <v>N/A</v>
      </c>
      <c r="H19" s="79" t="str">
        <f t="shared" si="0"/>
        <v>N/A</v>
      </c>
      <c r="I19" s="79" t="str">
        <f>IF(B19&lt;&gt;"N/A",Inputs!G48,"N/A")</f>
        <v>N/A</v>
      </c>
      <c r="J19" s="79" t="str">
        <f>IF(B19&lt;&gt;"N/A",Inputs!H48,"N/A")</f>
        <v>N/A</v>
      </c>
      <c r="K19" s="92" t="str">
        <f>IF(B19&lt;&gt;"N/A",Inputs!I48,"N/A")</f>
        <v>N/A</v>
      </c>
      <c r="L19" s="79" t="str">
        <f t="shared" si="1"/>
        <v>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E898-EC29-4DA7-AC7D-50D484C2DAC2}">
  <dimension ref="A1:P21"/>
  <sheetViews>
    <sheetView workbookViewId="0">
      <selection activeCell="B6" sqref="B6"/>
    </sheetView>
  </sheetViews>
  <sheetFormatPr defaultRowHeight="15" x14ac:dyDescent="0.25"/>
  <cols>
    <col min="1" max="1" width="12.42578125" bestFit="1" customWidth="1"/>
    <col min="2" max="2" width="34" customWidth="1"/>
    <col min="3" max="4" width="21.42578125" customWidth="1"/>
    <col min="5" max="5" width="13.5703125" customWidth="1"/>
    <col min="6" max="6" width="12.5703125" customWidth="1"/>
    <col min="7" max="7" width="9.140625" customWidth="1"/>
    <col min="8" max="8" width="14.5703125" customWidth="1"/>
    <col min="9" max="9" width="14" customWidth="1"/>
    <col min="10" max="10" width="18.85546875" customWidth="1"/>
    <col min="11" max="11" width="15.7109375" customWidth="1"/>
    <col min="12" max="12" width="14.28515625" customWidth="1"/>
    <col min="13" max="13" width="11.85546875" customWidth="1"/>
    <col min="14" max="14" width="16.28515625" customWidth="1"/>
    <col min="15" max="15" width="18.28515625" customWidth="1"/>
    <col min="16" max="16" width="19.140625" customWidth="1"/>
  </cols>
  <sheetData>
    <row r="1" spans="1:16" x14ac:dyDescent="0.25">
      <c r="A1" t="s">
        <v>124</v>
      </c>
      <c r="B1" s="1" t="s">
        <v>125</v>
      </c>
    </row>
    <row r="2" spans="1:16" x14ac:dyDescent="0.25">
      <c r="B2" t="s">
        <v>72</v>
      </c>
    </row>
    <row r="3" spans="1:16" x14ac:dyDescent="0.25">
      <c r="B3" t="s">
        <v>120</v>
      </c>
    </row>
    <row r="4" spans="1:16" ht="30" customHeight="1" x14ac:dyDescent="0.25">
      <c r="B4" s="122" t="s">
        <v>57</v>
      </c>
      <c r="C4" s="122" t="s">
        <v>58</v>
      </c>
      <c r="D4" s="122" t="s">
        <v>126</v>
      </c>
      <c r="E4" s="137" t="s">
        <v>59</v>
      </c>
      <c r="F4" s="110" t="s">
        <v>655</v>
      </c>
      <c r="G4" s="110"/>
      <c r="H4" s="110" t="s">
        <v>659</v>
      </c>
      <c r="I4" s="110"/>
      <c r="J4" s="122" t="s">
        <v>127</v>
      </c>
      <c r="K4" s="137" t="s">
        <v>128</v>
      </c>
      <c r="L4" s="122" t="s">
        <v>129</v>
      </c>
      <c r="M4" s="122" t="s">
        <v>130</v>
      </c>
      <c r="N4" s="122" t="s">
        <v>131</v>
      </c>
      <c r="O4" s="137" t="s">
        <v>133</v>
      </c>
      <c r="P4" s="137" t="s">
        <v>132</v>
      </c>
    </row>
    <row r="5" spans="1:16" ht="36" customHeight="1" x14ac:dyDescent="0.25">
      <c r="B5" s="123"/>
      <c r="C5" s="123"/>
      <c r="D5" s="123"/>
      <c r="E5" s="137"/>
      <c r="F5" s="25" t="s">
        <v>656</v>
      </c>
      <c r="G5" s="25" t="s">
        <v>138</v>
      </c>
      <c r="H5" s="50" t="s">
        <v>657</v>
      </c>
      <c r="I5" s="50" t="s">
        <v>658</v>
      </c>
      <c r="J5" s="123"/>
      <c r="K5" s="137"/>
      <c r="L5" s="123"/>
      <c r="M5" s="123"/>
      <c r="N5" s="123"/>
      <c r="O5" s="137"/>
      <c r="P5" s="137"/>
    </row>
    <row r="6" spans="1:16" x14ac:dyDescent="0.25">
      <c r="A6" s="1">
        <v>1</v>
      </c>
      <c r="B6" s="36" t="str">
        <f>'Worksheet B - Gen'!B5</f>
        <v>N/A</v>
      </c>
      <c r="C6" s="36" t="e">
        <f>'Worksheet B - Gen'!C5</f>
        <v>#N/A</v>
      </c>
      <c r="D6" s="22"/>
      <c r="E6" s="70" t="e">
        <f>IF('Worksheet A'!D4=0,"N/A",'Worksheet A'!D4)</f>
        <v>#N/A</v>
      </c>
      <c r="F6" s="74" t="e">
        <f>VLOOKUP(B6,Inputs!$B$7:$G$21,5,FALSE)</f>
        <v>#N/A</v>
      </c>
      <c r="G6" s="36" t="e">
        <f>VLOOKUP(B6,Inputs!$B$7:$G$21,6,FALSE)</f>
        <v>#N/A</v>
      </c>
      <c r="H6" s="22"/>
      <c r="I6" s="22"/>
      <c r="J6" s="22"/>
      <c r="K6" s="37">
        <f>IF(J6=0,0,MIN(1,I6/J6))</f>
        <v>0</v>
      </c>
      <c r="L6" s="22"/>
      <c r="M6" s="22"/>
      <c r="N6" s="22"/>
      <c r="O6" s="36">
        <f>L6+M6+N6</f>
        <v>0</v>
      </c>
      <c r="P6" s="36">
        <f>K6*O6</f>
        <v>0</v>
      </c>
    </row>
    <row r="7" spans="1:16" x14ac:dyDescent="0.25">
      <c r="A7" s="1">
        <v>2</v>
      </c>
      <c r="B7" s="71" t="str">
        <f>'Worksheet B - Gen'!B6</f>
        <v>N/A</v>
      </c>
      <c r="C7" s="71" t="e">
        <f>'Worksheet B - Gen'!C6</f>
        <v>#N/A</v>
      </c>
      <c r="D7" s="22"/>
      <c r="E7" s="70" t="e">
        <f>IF('Worksheet A'!D5=0,"N/A",'Worksheet A'!D5)</f>
        <v>#N/A</v>
      </c>
      <c r="F7" s="74" t="e">
        <f>VLOOKUP(B7,Inputs!$B$7:$G$21,5,FALSE)</f>
        <v>#N/A</v>
      </c>
      <c r="G7" s="74" t="e">
        <f>VLOOKUP(B7,Inputs!$B$7:$G$21,6,FALSE)</f>
        <v>#N/A</v>
      </c>
      <c r="H7" s="22"/>
      <c r="I7" s="22"/>
      <c r="J7" s="22"/>
      <c r="K7" s="37">
        <f t="shared" ref="K7:K20" si="0">IF(J7=0,0,MIN(1,I7/J7))</f>
        <v>0</v>
      </c>
      <c r="L7" s="22"/>
      <c r="M7" s="22"/>
      <c r="N7" s="22"/>
      <c r="O7" s="36">
        <f t="shared" ref="O7:O20" si="1">L7+M7+N7</f>
        <v>0</v>
      </c>
      <c r="P7" s="36">
        <f t="shared" ref="P7:P20" si="2">K7*O7</f>
        <v>0</v>
      </c>
    </row>
    <row r="8" spans="1:16" x14ac:dyDescent="0.25">
      <c r="A8" s="1">
        <v>3</v>
      </c>
      <c r="B8" s="71" t="str">
        <f>'Worksheet B - Gen'!B7</f>
        <v>N/A</v>
      </c>
      <c r="C8" s="71" t="e">
        <f>'Worksheet B - Gen'!C7</f>
        <v>#N/A</v>
      </c>
      <c r="D8" s="22"/>
      <c r="E8" s="70" t="e">
        <f>IF('Worksheet A'!D6=0,"N/A",'Worksheet A'!D6)</f>
        <v>#N/A</v>
      </c>
      <c r="F8" s="74" t="e">
        <f>VLOOKUP(B8,Inputs!$B$7:$G$21,5,FALSE)</f>
        <v>#N/A</v>
      </c>
      <c r="G8" s="74" t="e">
        <f>VLOOKUP(B8,Inputs!$B$7:$G$21,6,FALSE)</f>
        <v>#N/A</v>
      </c>
      <c r="H8" s="22"/>
      <c r="I8" s="22"/>
      <c r="J8" s="22"/>
      <c r="K8" s="37">
        <f t="shared" si="0"/>
        <v>0</v>
      </c>
      <c r="L8" s="22"/>
      <c r="M8" s="22"/>
      <c r="N8" s="22"/>
      <c r="O8" s="36">
        <f t="shared" si="1"/>
        <v>0</v>
      </c>
      <c r="P8" s="36">
        <f t="shared" si="2"/>
        <v>0</v>
      </c>
    </row>
    <row r="9" spans="1:16" x14ac:dyDescent="0.25">
      <c r="A9" s="1">
        <v>4</v>
      </c>
      <c r="B9" s="71" t="str">
        <f>'Worksheet B - Gen'!B8</f>
        <v>N/A</v>
      </c>
      <c r="C9" s="71" t="e">
        <f>'Worksheet B - Gen'!C8</f>
        <v>#N/A</v>
      </c>
      <c r="D9" s="22"/>
      <c r="E9" s="70" t="e">
        <f>IF('Worksheet A'!D7=0,"N/A",'Worksheet A'!D7)</f>
        <v>#N/A</v>
      </c>
      <c r="F9" s="74" t="e">
        <f>VLOOKUP(B9,Inputs!$B$7:$G$21,5,FALSE)</f>
        <v>#N/A</v>
      </c>
      <c r="G9" s="74" t="e">
        <f>VLOOKUP(B9,Inputs!$B$7:$G$21,6,FALSE)</f>
        <v>#N/A</v>
      </c>
      <c r="H9" s="22"/>
      <c r="I9" s="22"/>
      <c r="J9" s="22"/>
      <c r="K9" s="37">
        <f t="shared" si="0"/>
        <v>0</v>
      </c>
      <c r="L9" s="22"/>
      <c r="M9" s="22"/>
      <c r="N9" s="22"/>
      <c r="O9" s="36">
        <f t="shared" si="1"/>
        <v>0</v>
      </c>
      <c r="P9" s="36">
        <f t="shared" si="2"/>
        <v>0</v>
      </c>
    </row>
    <row r="10" spans="1:16" x14ac:dyDescent="0.25">
      <c r="A10" s="1">
        <v>5</v>
      </c>
      <c r="B10" s="71" t="str">
        <f>'Worksheet B - Gen'!B9</f>
        <v>N/A</v>
      </c>
      <c r="C10" s="71" t="e">
        <f>'Worksheet B - Gen'!C9</f>
        <v>#N/A</v>
      </c>
      <c r="D10" s="22"/>
      <c r="E10" s="70" t="e">
        <f>IF('Worksheet A'!D8=0,"N/A",'Worksheet A'!D8)</f>
        <v>#N/A</v>
      </c>
      <c r="F10" s="74" t="e">
        <f>VLOOKUP(B10,Inputs!$B$7:$G$21,5,FALSE)</f>
        <v>#N/A</v>
      </c>
      <c r="G10" s="74" t="e">
        <f>VLOOKUP(B10,Inputs!$B$7:$G$21,6,FALSE)</f>
        <v>#N/A</v>
      </c>
      <c r="H10" s="22"/>
      <c r="I10" s="22"/>
      <c r="J10" s="22"/>
      <c r="K10" s="37">
        <f t="shared" si="0"/>
        <v>0</v>
      </c>
      <c r="L10" s="22"/>
      <c r="M10" s="22"/>
      <c r="N10" s="22"/>
      <c r="O10" s="36">
        <f t="shared" si="1"/>
        <v>0</v>
      </c>
      <c r="P10" s="36">
        <f t="shared" si="2"/>
        <v>0</v>
      </c>
    </row>
    <row r="11" spans="1:16" x14ac:dyDescent="0.25">
      <c r="A11" s="1">
        <v>6</v>
      </c>
      <c r="B11" s="71" t="str">
        <f>'Worksheet B - Gen'!B10</f>
        <v>N/A</v>
      </c>
      <c r="C11" s="71" t="e">
        <f>'Worksheet B - Gen'!C10</f>
        <v>#N/A</v>
      </c>
      <c r="D11" s="22"/>
      <c r="E11" s="70" t="e">
        <f>IF('Worksheet A'!D9=0,"N/A",'Worksheet A'!D9)</f>
        <v>#N/A</v>
      </c>
      <c r="F11" s="74" t="e">
        <f>VLOOKUP(B11,Inputs!$B$7:$G$21,5,FALSE)</f>
        <v>#N/A</v>
      </c>
      <c r="G11" s="74" t="e">
        <f>VLOOKUP(B11,Inputs!$B$7:$G$21,6,FALSE)</f>
        <v>#N/A</v>
      </c>
      <c r="H11" s="22"/>
      <c r="I11" s="22"/>
      <c r="J11" s="22"/>
      <c r="K11" s="37">
        <f t="shared" si="0"/>
        <v>0</v>
      </c>
      <c r="L11" s="22"/>
      <c r="M11" s="22"/>
      <c r="N11" s="22"/>
      <c r="O11" s="36">
        <f t="shared" si="1"/>
        <v>0</v>
      </c>
      <c r="P11" s="36">
        <f t="shared" si="2"/>
        <v>0</v>
      </c>
    </row>
    <row r="12" spans="1:16" x14ac:dyDescent="0.25">
      <c r="A12" s="1">
        <v>7</v>
      </c>
      <c r="B12" s="71" t="str">
        <f>'Worksheet B - Gen'!B11</f>
        <v>N/A</v>
      </c>
      <c r="C12" s="71" t="e">
        <f>'Worksheet B - Gen'!C11</f>
        <v>#N/A</v>
      </c>
      <c r="D12" s="22"/>
      <c r="E12" s="70" t="e">
        <f>IF('Worksheet A'!D10=0,"N/A",'Worksheet A'!D10)</f>
        <v>#N/A</v>
      </c>
      <c r="F12" s="74" t="e">
        <f>VLOOKUP(B12,Inputs!$B$7:$G$21,5,FALSE)</f>
        <v>#N/A</v>
      </c>
      <c r="G12" s="74" t="e">
        <f>VLOOKUP(B12,Inputs!$B$7:$G$21,6,FALSE)</f>
        <v>#N/A</v>
      </c>
      <c r="H12" s="22"/>
      <c r="I12" s="22"/>
      <c r="J12" s="22"/>
      <c r="K12" s="37">
        <f t="shared" si="0"/>
        <v>0</v>
      </c>
      <c r="L12" s="22"/>
      <c r="M12" s="22"/>
      <c r="N12" s="22"/>
      <c r="O12" s="36">
        <f t="shared" si="1"/>
        <v>0</v>
      </c>
      <c r="P12" s="36">
        <f t="shared" si="2"/>
        <v>0</v>
      </c>
    </row>
    <row r="13" spans="1:16" x14ac:dyDescent="0.25">
      <c r="A13" s="1">
        <v>8</v>
      </c>
      <c r="B13" s="71" t="str">
        <f>'Worksheet B - Gen'!B12</f>
        <v>N/A</v>
      </c>
      <c r="C13" s="71" t="e">
        <f>'Worksheet B - Gen'!C12</f>
        <v>#N/A</v>
      </c>
      <c r="D13" s="22"/>
      <c r="E13" s="70" t="e">
        <f>IF('Worksheet A'!D11=0,"N/A",'Worksheet A'!D11)</f>
        <v>#N/A</v>
      </c>
      <c r="F13" s="74" t="e">
        <f>VLOOKUP(B13,Inputs!$B$7:$G$21,5,FALSE)</f>
        <v>#N/A</v>
      </c>
      <c r="G13" s="74" t="e">
        <f>VLOOKUP(B13,Inputs!$B$7:$G$21,6,FALSE)</f>
        <v>#N/A</v>
      </c>
      <c r="H13" s="22"/>
      <c r="I13" s="22"/>
      <c r="J13" s="22"/>
      <c r="K13" s="37">
        <f t="shared" si="0"/>
        <v>0</v>
      </c>
      <c r="L13" s="22"/>
      <c r="M13" s="22"/>
      <c r="N13" s="22"/>
      <c r="O13" s="36">
        <f t="shared" si="1"/>
        <v>0</v>
      </c>
      <c r="P13" s="36">
        <f t="shared" si="2"/>
        <v>0</v>
      </c>
    </row>
    <row r="14" spans="1:16" x14ac:dyDescent="0.25">
      <c r="A14" s="1">
        <v>9</v>
      </c>
      <c r="B14" s="71" t="str">
        <f>'Worksheet B - Gen'!B13</f>
        <v>N/A</v>
      </c>
      <c r="C14" s="71" t="e">
        <f>'Worksheet B - Gen'!C13</f>
        <v>#N/A</v>
      </c>
      <c r="D14" s="22"/>
      <c r="E14" s="70" t="e">
        <f>IF('Worksheet A'!D12=0,"N/A",'Worksheet A'!D12)</f>
        <v>#N/A</v>
      </c>
      <c r="F14" s="74" t="e">
        <f>VLOOKUP(B14,Inputs!$B$7:$G$21,5,FALSE)</f>
        <v>#N/A</v>
      </c>
      <c r="G14" s="74" t="e">
        <f>VLOOKUP(B14,Inputs!$B$7:$G$21,6,FALSE)</f>
        <v>#N/A</v>
      </c>
      <c r="H14" s="22"/>
      <c r="I14" s="22"/>
      <c r="J14" s="22"/>
      <c r="K14" s="37">
        <f t="shared" si="0"/>
        <v>0</v>
      </c>
      <c r="L14" s="22"/>
      <c r="M14" s="22"/>
      <c r="N14" s="22"/>
      <c r="O14" s="36">
        <f t="shared" si="1"/>
        <v>0</v>
      </c>
      <c r="P14" s="36">
        <f t="shared" si="2"/>
        <v>0</v>
      </c>
    </row>
    <row r="15" spans="1:16" x14ac:dyDescent="0.25">
      <c r="A15" s="1">
        <v>10</v>
      </c>
      <c r="B15" s="71" t="str">
        <f>'Worksheet B - Gen'!B14</f>
        <v>N/A</v>
      </c>
      <c r="C15" s="71" t="e">
        <f>'Worksheet B - Gen'!C14</f>
        <v>#N/A</v>
      </c>
      <c r="D15" s="22"/>
      <c r="E15" s="70" t="e">
        <f>IF('Worksheet A'!D13=0,"N/A",'Worksheet A'!D13)</f>
        <v>#N/A</v>
      </c>
      <c r="F15" s="74" t="e">
        <f>VLOOKUP(B15,Inputs!$B$7:$G$21,5,FALSE)</f>
        <v>#N/A</v>
      </c>
      <c r="G15" s="74" t="e">
        <f>VLOOKUP(B15,Inputs!$B$7:$G$21,6,FALSE)</f>
        <v>#N/A</v>
      </c>
      <c r="H15" s="22"/>
      <c r="I15" s="22"/>
      <c r="J15" s="22"/>
      <c r="K15" s="37">
        <f t="shared" si="0"/>
        <v>0</v>
      </c>
      <c r="L15" s="22"/>
      <c r="M15" s="22"/>
      <c r="N15" s="22"/>
      <c r="O15" s="36">
        <f t="shared" si="1"/>
        <v>0</v>
      </c>
      <c r="P15" s="36">
        <f t="shared" si="2"/>
        <v>0</v>
      </c>
    </row>
    <row r="16" spans="1:16" x14ac:dyDescent="0.25">
      <c r="A16" s="1">
        <v>11</v>
      </c>
      <c r="B16" s="71" t="str">
        <f>'Worksheet B - Gen'!B15</f>
        <v>N/A</v>
      </c>
      <c r="C16" s="71" t="e">
        <f>'Worksheet B - Gen'!C15</f>
        <v>#N/A</v>
      </c>
      <c r="D16" s="22"/>
      <c r="E16" s="70" t="e">
        <f>IF('Worksheet A'!D14=0,"N/A",'Worksheet A'!D14)</f>
        <v>#N/A</v>
      </c>
      <c r="F16" s="74" t="e">
        <f>VLOOKUP(B16,Inputs!$B$7:$G$21,5,FALSE)</f>
        <v>#N/A</v>
      </c>
      <c r="G16" s="74" t="e">
        <f>VLOOKUP(B16,Inputs!$B$7:$G$21,6,FALSE)</f>
        <v>#N/A</v>
      </c>
      <c r="H16" s="22"/>
      <c r="I16" s="22"/>
      <c r="J16" s="22"/>
      <c r="K16" s="37">
        <f t="shared" si="0"/>
        <v>0</v>
      </c>
      <c r="L16" s="22"/>
      <c r="M16" s="22"/>
      <c r="N16" s="22"/>
      <c r="O16" s="36">
        <f t="shared" si="1"/>
        <v>0</v>
      </c>
      <c r="P16" s="36">
        <f t="shared" si="2"/>
        <v>0</v>
      </c>
    </row>
    <row r="17" spans="1:16" x14ac:dyDescent="0.25">
      <c r="A17" s="1">
        <v>12</v>
      </c>
      <c r="B17" s="71" t="str">
        <f>'Worksheet B - Gen'!B16</f>
        <v>N/A</v>
      </c>
      <c r="C17" s="71" t="e">
        <f>'Worksheet B - Gen'!C16</f>
        <v>#N/A</v>
      </c>
      <c r="D17" s="22"/>
      <c r="E17" s="70" t="e">
        <f>IF('Worksheet A'!D15=0,"N/A",'Worksheet A'!D15)</f>
        <v>#N/A</v>
      </c>
      <c r="F17" s="74" t="e">
        <f>VLOOKUP(B17,Inputs!$B$7:$G$21,5,FALSE)</f>
        <v>#N/A</v>
      </c>
      <c r="G17" s="74" t="e">
        <f>VLOOKUP(B17,Inputs!$B$7:$G$21,6,FALSE)</f>
        <v>#N/A</v>
      </c>
      <c r="H17" s="22"/>
      <c r="I17" s="22"/>
      <c r="J17" s="22"/>
      <c r="K17" s="37">
        <f t="shared" si="0"/>
        <v>0</v>
      </c>
      <c r="L17" s="22"/>
      <c r="M17" s="22"/>
      <c r="N17" s="22"/>
      <c r="O17" s="36">
        <f t="shared" si="1"/>
        <v>0</v>
      </c>
      <c r="P17" s="36">
        <f t="shared" si="2"/>
        <v>0</v>
      </c>
    </row>
    <row r="18" spans="1:16" x14ac:dyDescent="0.25">
      <c r="A18" s="1">
        <v>13</v>
      </c>
      <c r="B18" s="71" t="str">
        <f>'Worksheet B - Gen'!B17</f>
        <v>N/A</v>
      </c>
      <c r="C18" s="71" t="e">
        <f>'Worksheet B - Gen'!C17</f>
        <v>#N/A</v>
      </c>
      <c r="D18" s="22"/>
      <c r="E18" s="70" t="e">
        <f>IF('Worksheet A'!D16=0,"N/A",'Worksheet A'!D16)</f>
        <v>#N/A</v>
      </c>
      <c r="F18" s="74" t="e">
        <f>VLOOKUP(B18,Inputs!$B$7:$G$21,5,FALSE)</f>
        <v>#N/A</v>
      </c>
      <c r="G18" s="74" t="e">
        <f>VLOOKUP(B18,Inputs!$B$7:$G$21,6,FALSE)</f>
        <v>#N/A</v>
      </c>
      <c r="H18" s="22"/>
      <c r="I18" s="22"/>
      <c r="J18" s="22"/>
      <c r="K18" s="37">
        <f t="shared" si="0"/>
        <v>0</v>
      </c>
      <c r="L18" s="22"/>
      <c r="M18" s="22"/>
      <c r="N18" s="22"/>
      <c r="O18" s="36">
        <f t="shared" si="1"/>
        <v>0</v>
      </c>
      <c r="P18" s="36">
        <f t="shared" si="2"/>
        <v>0</v>
      </c>
    </row>
    <row r="19" spans="1:16" x14ac:dyDescent="0.25">
      <c r="A19" s="1">
        <v>14</v>
      </c>
      <c r="B19" s="71" t="str">
        <f>'Worksheet B - Gen'!B18</f>
        <v>N/A</v>
      </c>
      <c r="C19" s="71" t="e">
        <f>'Worksheet B - Gen'!C18</f>
        <v>#N/A</v>
      </c>
      <c r="D19" s="22"/>
      <c r="E19" s="70" t="e">
        <f>IF('Worksheet A'!D17=0,"N/A",'Worksheet A'!D17)</f>
        <v>#N/A</v>
      </c>
      <c r="F19" s="74" t="e">
        <f>VLOOKUP(B19,Inputs!$B$7:$G$21,5,FALSE)</f>
        <v>#N/A</v>
      </c>
      <c r="G19" s="74" t="e">
        <f>VLOOKUP(B19,Inputs!$B$7:$G$21,6,FALSE)</f>
        <v>#N/A</v>
      </c>
      <c r="H19" s="22"/>
      <c r="I19" s="22"/>
      <c r="J19" s="22"/>
      <c r="K19" s="37">
        <f t="shared" si="0"/>
        <v>0</v>
      </c>
      <c r="L19" s="22"/>
      <c r="M19" s="22"/>
      <c r="N19" s="22"/>
      <c r="O19" s="36">
        <f t="shared" si="1"/>
        <v>0</v>
      </c>
      <c r="P19" s="36">
        <f t="shared" si="2"/>
        <v>0</v>
      </c>
    </row>
    <row r="20" spans="1:16" ht="15.75" thickBot="1" x14ac:dyDescent="0.3">
      <c r="A20" s="43">
        <v>15</v>
      </c>
      <c r="B20" s="42" t="str">
        <f>'Worksheet B - Gen'!B19</f>
        <v>N/A</v>
      </c>
      <c r="C20" s="71" t="e">
        <f>'Worksheet B - Gen'!C19</f>
        <v>#N/A</v>
      </c>
      <c r="D20" s="22"/>
      <c r="E20" s="70" t="e">
        <f>IF('Worksheet A'!D18=0,"N/A",'Worksheet A'!D18)</f>
        <v>#N/A</v>
      </c>
      <c r="F20" s="74" t="e">
        <f>VLOOKUP(B20,Inputs!$B$7:$G$21,5,FALSE)</f>
        <v>#N/A</v>
      </c>
      <c r="G20" s="74" t="e">
        <f>VLOOKUP(B20,Inputs!$B$7:$G$21,6,FALSE)</f>
        <v>#N/A</v>
      </c>
      <c r="H20" s="41"/>
      <c r="I20" s="22"/>
      <c r="J20" s="22"/>
      <c r="K20" s="37">
        <f t="shared" si="0"/>
        <v>0</v>
      </c>
      <c r="L20" s="22"/>
      <c r="M20" s="22"/>
      <c r="N20" s="22"/>
      <c r="O20" s="36">
        <f t="shared" si="1"/>
        <v>0</v>
      </c>
      <c r="P20" s="42">
        <f t="shared" si="2"/>
        <v>0</v>
      </c>
    </row>
    <row r="21" spans="1:16" x14ac:dyDescent="0.25">
      <c r="A21" s="1">
        <v>16</v>
      </c>
      <c r="B21" s="1" t="s">
        <v>62</v>
      </c>
      <c r="C21" s="34"/>
      <c r="D21" s="34"/>
      <c r="E21" s="34"/>
      <c r="F21" s="34"/>
      <c r="G21" s="34"/>
      <c r="H21" s="40">
        <f>SUM(H6:H20)</f>
        <v>0</v>
      </c>
      <c r="I21" s="34"/>
      <c r="J21" s="34"/>
      <c r="K21" s="34"/>
      <c r="L21" s="34"/>
      <c r="M21" s="34"/>
      <c r="N21" s="34"/>
      <c r="O21" s="34"/>
      <c r="P21" s="40">
        <f>SUM(P6:P20)</f>
        <v>0</v>
      </c>
    </row>
  </sheetData>
  <mergeCells count="13">
    <mergeCell ref="O4:O5"/>
    <mergeCell ref="P4:P5"/>
    <mergeCell ref="H4:I4"/>
    <mergeCell ref="J4:J5"/>
    <mergeCell ref="K4:K5"/>
    <mergeCell ref="L4:L5"/>
    <mergeCell ref="M4:M5"/>
    <mergeCell ref="N4:N5"/>
    <mergeCell ref="F4:G4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Inputs</vt:lpstr>
      <vt:lpstr>965 Statement Info</vt:lpstr>
      <vt:lpstr>Worksheet 1</vt:lpstr>
      <vt:lpstr>Worksheet A</vt:lpstr>
      <vt:lpstr>Worksheet C</vt:lpstr>
      <vt:lpstr>Worksheet D</vt:lpstr>
      <vt:lpstr>Worksheet E</vt:lpstr>
      <vt:lpstr>Worksheet B - Gen</vt:lpstr>
      <vt:lpstr>Worksheet G - Gen</vt:lpstr>
      <vt:lpstr>Worksheet H - Gen</vt:lpstr>
      <vt:lpstr>Worksheet B - Pass</vt:lpstr>
      <vt:lpstr>Worksheet G - Pass</vt:lpstr>
      <vt:lpstr>Worksheet H - Pass</vt:lpstr>
      <vt:lpstr>Worksheet B - 901j</vt:lpstr>
      <vt:lpstr>Worksheet G - 901j</vt:lpstr>
      <vt:lpstr>Worksheet H - 901j</vt:lpstr>
      <vt:lpstr>Worksheet B - Re-sourced</vt:lpstr>
      <vt:lpstr>Worksheet G - Re-sourced</vt:lpstr>
      <vt:lpstr>Worksheet H - Re-sourced</vt:lpstr>
      <vt:lpstr>Worksheet B - Lump-sum</vt:lpstr>
      <vt:lpstr>Worksheet G - Lump-sum</vt:lpstr>
      <vt:lpstr>Worksheet H - Lump-sum</vt:lpstr>
      <vt:lpstr>2017 Exch Rates</vt:lpstr>
      <vt:lpstr>Country Code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Elizabeth Nelson</cp:lastModifiedBy>
  <dcterms:created xsi:type="dcterms:W3CDTF">2018-07-18T19:34:41Z</dcterms:created>
  <dcterms:modified xsi:type="dcterms:W3CDTF">2018-07-26T21:47:43Z</dcterms:modified>
</cp:coreProperties>
</file>